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6" windowHeight="11760"/>
  </bookViews>
  <sheets>
    <sheet name="1. Metadata" sheetId="20" r:id="rId1"/>
    <sheet name="2. Scenarios" sheetId="1" r:id="rId2"/>
    <sheet name="3. Metro Sydney results" sheetId="2" r:id="rId3"/>
    <sheet name="4. Sydney region results" sheetId="3" r:id="rId4"/>
    <sheet name="5. H-CC-I region results" sheetId="22" r:id="rId5"/>
    <sheet name="6. Capacity 1Jan2015" sheetId="23" r:id="rId6"/>
    <sheet name="7. Projected deaths" sheetId="25" r:id="rId7"/>
    <sheet name="8. Scenario rates" sheetId="24" r:id="rId8"/>
    <sheet name="9. S1 DCBP" sheetId="4" r:id="rId9"/>
    <sheet name="10. S2 DCBP" sheetId="5" r:id="rId10"/>
    <sheet name="11. S3 DCBP" sheetId="6" r:id="rId11"/>
    <sheet name="12. S4 DCBP" sheetId="7" r:id="rId12"/>
    <sheet name="13. S5 DCBP" sheetId="8" r:id="rId13"/>
    <sheet name="14. S6 DCBP" sheetId="9" r:id="rId14"/>
    <sheet name="15. S7 DCBP" sheetId="10" r:id="rId15"/>
    <sheet name="16. S8 DCBP" sheetId="11" r:id="rId16"/>
    <sheet name="17. S1 PC" sheetId="12" r:id="rId17"/>
    <sheet name="18. S2 PC" sheetId="13" r:id="rId18"/>
    <sheet name="19. S3 PC" sheetId="14" r:id="rId19"/>
    <sheet name="20. S4 PC" sheetId="15" r:id="rId20"/>
    <sheet name="21. S5 PC" sheetId="16" r:id="rId21"/>
    <sheet name="22. S6 PC" sheetId="17" r:id="rId22"/>
    <sheet name="23. S7 PC" sheetId="18" r:id="rId23"/>
    <sheet name="24. S8 PC" sheetId="19" r:id="rId24"/>
  </sheets>
  <calcPr calcId="145621"/>
</workbook>
</file>

<file path=xl/calcChain.xml><?xml version="1.0" encoding="utf-8"?>
<calcChain xmlns="http://schemas.openxmlformats.org/spreadsheetml/2006/main">
  <c r="C123" i="24" l="1"/>
  <c r="D123" i="24" s="1"/>
  <c r="E123" i="24" s="1"/>
  <c r="F123" i="24" s="1"/>
  <c r="G123" i="24" s="1"/>
  <c r="H123" i="24" s="1"/>
  <c r="I123" i="24" s="1"/>
  <c r="J123" i="24" s="1"/>
  <c r="C122" i="24"/>
  <c r="D122" i="24" s="1"/>
  <c r="E122" i="24" s="1"/>
  <c r="F122" i="24" s="1"/>
  <c r="G122" i="24" s="1"/>
  <c r="H122" i="24" s="1"/>
  <c r="I122" i="24" s="1"/>
  <c r="J122" i="24" s="1"/>
  <c r="C119" i="24"/>
  <c r="D119" i="24" s="1"/>
  <c r="E119" i="24" s="1"/>
  <c r="F119" i="24" s="1"/>
  <c r="G119" i="24" s="1"/>
  <c r="H119" i="24" s="1"/>
  <c r="I119" i="24" s="1"/>
  <c r="J119" i="24" s="1"/>
  <c r="C118" i="24"/>
  <c r="D118" i="24" s="1"/>
  <c r="E118" i="24" s="1"/>
  <c r="F118" i="24" s="1"/>
  <c r="G118" i="24" s="1"/>
  <c r="H118" i="24" s="1"/>
  <c r="I118" i="24" s="1"/>
  <c r="J118" i="24" s="1"/>
  <c r="C108" i="24"/>
  <c r="D108" i="24" s="1"/>
  <c r="E108" i="24" s="1"/>
  <c r="F108" i="24" s="1"/>
  <c r="G108" i="24" s="1"/>
  <c r="H108" i="24" s="1"/>
  <c r="I108" i="24" s="1"/>
  <c r="J108" i="24" s="1"/>
  <c r="C107" i="24"/>
  <c r="D107" i="24" s="1"/>
  <c r="E107" i="24" s="1"/>
  <c r="F107" i="24" s="1"/>
  <c r="G107" i="24" s="1"/>
  <c r="H107" i="24" s="1"/>
  <c r="I107" i="24" s="1"/>
  <c r="J107" i="24" s="1"/>
  <c r="C104" i="24"/>
  <c r="D104" i="24" s="1"/>
  <c r="E104" i="24" s="1"/>
  <c r="F104" i="24" s="1"/>
  <c r="G104" i="24" s="1"/>
  <c r="H104" i="24" s="1"/>
  <c r="I104" i="24" s="1"/>
  <c r="J104" i="24" s="1"/>
  <c r="C103" i="24"/>
  <c r="D103" i="24" s="1"/>
  <c r="E103" i="24" s="1"/>
  <c r="F103" i="24" s="1"/>
  <c r="G103" i="24" s="1"/>
  <c r="H103" i="24" s="1"/>
  <c r="I103" i="24" s="1"/>
  <c r="J103" i="24" s="1"/>
  <c r="C93" i="24"/>
  <c r="D93" i="24" s="1"/>
  <c r="E93" i="24" s="1"/>
  <c r="F93" i="24" s="1"/>
  <c r="G93" i="24" s="1"/>
  <c r="H93" i="24" s="1"/>
  <c r="I93" i="24" s="1"/>
  <c r="J93" i="24" s="1"/>
  <c r="C92" i="24"/>
  <c r="D92" i="24" s="1"/>
  <c r="E92" i="24" s="1"/>
  <c r="F92" i="24" s="1"/>
  <c r="G92" i="24" s="1"/>
  <c r="C89" i="24"/>
  <c r="D89" i="24" s="1"/>
  <c r="E89" i="24" s="1"/>
  <c r="F89" i="24" s="1"/>
  <c r="G89" i="24" s="1"/>
  <c r="H89" i="24" s="1"/>
  <c r="I89" i="24" s="1"/>
  <c r="J89" i="24" s="1"/>
  <c r="C88" i="24"/>
  <c r="D88" i="24" s="1"/>
  <c r="E88" i="24" s="1"/>
  <c r="F88" i="24" s="1"/>
  <c r="G88" i="24" s="1"/>
  <c r="H88" i="24" s="1"/>
  <c r="I88" i="24" s="1"/>
  <c r="J88" i="24" s="1"/>
  <c r="C77" i="24"/>
  <c r="D77" i="24" s="1"/>
  <c r="E77" i="24" s="1"/>
  <c r="F77" i="24" s="1"/>
  <c r="G77" i="24" s="1"/>
  <c r="H77" i="24" s="1"/>
  <c r="I77" i="24" s="1"/>
  <c r="J77" i="24" s="1"/>
  <c r="C76" i="24"/>
  <c r="D76" i="24" s="1"/>
  <c r="E76" i="24" s="1"/>
  <c r="F76" i="24" s="1"/>
  <c r="G76" i="24" s="1"/>
  <c r="H76" i="24" s="1"/>
  <c r="I76" i="24" s="1"/>
  <c r="J76" i="24" s="1"/>
  <c r="C73" i="24"/>
  <c r="D73" i="24" s="1"/>
  <c r="E73" i="24" s="1"/>
  <c r="F73" i="24" s="1"/>
  <c r="G73" i="24" s="1"/>
  <c r="H73" i="24" s="1"/>
  <c r="I73" i="24" s="1"/>
  <c r="J73" i="24" s="1"/>
  <c r="C72" i="24"/>
  <c r="D72" i="24" s="1"/>
  <c r="E72" i="24" s="1"/>
  <c r="F72" i="24" s="1"/>
  <c r="G72" i="24" s="1"/>
  <c r="H72" i="24" s="1"/>
  <c r="I72" i="24" s="1"/>
  <c r="J72" i="24" s="1"/>
  <c r="C47" i="24"/>
  <c r="D47" i="24" s="1"/>
  <c r="E47" i="24" s="1"/>
  <c r="F47" i="24" s="1"/>
  <c r="G47" i="24" s="1"/>
  <c r="H47" i="24" s="1"/>
  <c r="I47" i="24" s="1"/>
  <c r="J47" i="24" s="1"/>
  <c r="C46" i="24"/>
  <c r="D46" i="24" s="1"/>
  <c r="E46" i="24" s="1"/>
  <c r="F46" i="24" s="1"/>
  <c r="G46" i="24" s="1"/>
  <c r="H46" i="24" s="1"/>
  <c r="I46" i="24" s="1"/>
  <c r="J46" i="24" s="1"/>
  <c r="C43" i="24"/>
  <c r="D43" i="24" s="1"/>
  <c r="E43" i="24" s="1"/>
  <c r="F43" i="24" s="1"/>
  <c r="G43" i="24" s="1"/>
  <c r="H43" i="24" s="1"/>
  <c r="I43" i="24" s="1"/>
  <c r="J43" i="24" s="1"/>
  <c r="C42" i="24"/>
  <c r="D42" i="24" s="1"/>
  <c r="E42" i="24" s="1"/>
  <c r="F42" i="24" s="1"/>
  <c r="G42" i="24" s="1"/>
  <c r="H42" i="24" s="1"/>
  <c r="I42" i="24" s="1"/>
  <c r="J42" i="24" s="1"/>
  <c r="C32" i="24"/>
  <c r="D32" i="24" s="1"/>
  <c r="E32" i="24" s="1"/>
  <c r="F32" i="24" s="1"/>
  <c r="G32" i="24" s="1"/>
  <c r="H32" i="24" s="1"/>
  <c r="I32" i="24" s="1"/>
  <c r="J32" i="24" s="1"/>
  <c r="C31" i="24"/>
  <c r="D31" i="24" s="1"/>
  <c r="E31" i="24" s="1"/>
  <c r="F31" i="24" s="1"/>
  <c r="G31" i="24" s="1"/>
  <c r="H31" i="24" s="1"/>
  <c r="I31" i="24" s="1"/>
  <c r="J31" i="24" s="1"/>
  <c r="C28" i="24"/>
  <c r="D28" i="24" s="1"/>
  <c r="E28" i="24" s="1"/>
  <c r="F28" i="24" s="1"/>
  <c r="G28" i="24" s="1"/>
  <c r="H28" i="24" s="1"/>
  <c r="I28" i="24" s="1"/>
  <c r="J28" i="24" s="1"/>
  <c r="C27" i="24"/>
  <c r="D27" i="24" s="1"/>
  <c r="E27" i="24" s="1"/>
  <c r="F27" i="24" s="1"/>
  <c r="G27" i="24" s="1"/>
  <c r="H27" i="24" s="1"/>
  <c r="I27" i="24" s="1"/>
  <c r="J27" i="24" s="1"/>
  <c r="K20" i="25"/>
  <c r="K21" i="25"/>
  <c r="K19" i="25"/>
  <c r="F24" i="25"/>
  <c r="E24" i="25"/>
  <c r="J22" i="25"/>
  <c r="J24" i="25" s="1"/>
  <c r="I22" i="25"/>
  <c r="I24" i="25" s="1"/>
  <c r="H22" i="25"/>
  <c r="H24" i="25" s="1"/>
  <c r="G22" i="25"/>
  <c r="G24" i="25" s="1"/>
  <c r="F22" i="25"/>
  <c r="E22" i="25"/>
  <c r="D22" i="25"/>
  <c r="D24" i="25" s="1"/>
  <c r="C22" i="25"/>
  <c r="C24" i="25" s="1"/>
  <c r="B22" i="25"/>
  <c r="B24" i="25" s="1"/>
  <c r="J17" i="25"/>
  <c r="I17" i="25"/>
  <c r="H17" i="25"/>
  <c r="G17" i="25"/>
  <c r="F17" i="25"/>
  <c r="E17" i="25"/>
  <c r="D17" i="25"/>
  <c r="C17" i="25"/>
  <c r="B17" i="25"/>
  <c r="K17" i="25" s="1"/>
  <c r="K16" i="25"/>
  <c r="K15" i="25"/>
  <c r="K14" i="25"/>
  <c r="K13" i="25"/>
  <c r="K12" i="25"/>
  <c r="K11" i="25"/>
  <c r="K24" i="25" l="1"/>
  <c r="K22" i="25"/>
  <c r="J39" i="22"/>
  <c r="J29" i="22"/>
  <c r="J19" i="22"/>
  <c r="I39" i="22"/>
  <c r="I29" i="22"/>
  <c r="I19" i="22"/>
  <c r="H39" i="22"/>
  <c r="H29" i="22"/>
  <c r="H19" i="22"/>
  <c r="G43" i="22"/>
  <c r="G39" i="22"/>
  <c r="G33" i="22"/>
  <c r="G29" i="22"/>
  <c r="G23" i="22"/>
  <c r="G19" i="22"/>
  <c r="F43" i="22"/>
  <c r="F39" i="22"/>
  <c r="F33" i="22"/>
  <c r="F29" i="22"/>
  <c r="F23" i="22"/>
  <c r="F19" i="22"/>
  <c r="E39" i="22"/>
  <c r="E29" i="22"/>
  <c r="E19" i="22"/>
  <c r="D39" i="22"/>
  <c r="D29" i="22"/>
  <c r="D19" i="22"/>
  <c r="C39" i="22"/>
  <c r="C29" i="22"/>
  <c r="C19" i="22"/>
  <c r="J219" i="22"/>
  <c r="I219" i="22"/>
  <c r="E219" i="22"/>
  <c r="C219" i="22"/>
  <c r="E214" i="22"/>
  <c r="J195" i="22"/>
  <c r="I195" i="22"/>
  <c r="H195" i="22"/>
  <c r="G195" i="22"/>
  <c r="F195" i="22"/>
  <c r="E195" i="22"/>
  <c r="D195" i="22"/>
  <c r="C195" i="22"/>
  <c r="H194" i="22"/>
  <c r="G194" i="22"/>
  <c r="F194" i="22"/>
  <c r="D194" i="22"/>
  <c r="J193" i="22"/>
  <c r="I193" i="22"/>
  <c r="H193" i="22"/>
  <c r="G193" i="22"/>
  <c r="F193" i="22"/>
  <c r="E193" i="22"/>
  <c r="D193" i="22"/>
  <c r="C193" i="22"/>
  <c r="J190" i="22"/>
  <c r="I190" i="22"/>
  <c r="H190" i="22"/>
  <c r="G190" i="22"/>
  <c r="F190" i="22"/>
  <c r="E190" i="22"/>
  <c r="D190" i="22"/>
  <c r="C190" i="22"/>
  <c r="J189" i="22"/>
  <c r="I189" i="22"/>
  <c r="H189" i="22"/>
  <c r="G189" i="22"/>
  <c r="F189" i="22"/>
  <c r="D189" i="22"/>
  <c r="C189" i="22"/>
  <c r="J188" i="22"/>
  <c r="I188" i="22"/>
  <c r="H188" i="22"/>
  <c r="G188" i="22"/>
  <c r="F188" i="22"/>
  <c r="E188" i="22"/>
  <c r="D188" i="22"/>
  <c r="C188" i="22"/>
  <c r="J185" i="22"/>
  <c r="I185" i="22"/>
  <c r="H185" i="22"/>
  <c r="G185" i="22"/>
  <c r="F185" i="22"/>
  <c r="E185" i="22"/>
  <c r="D185" i="22"/>
  <c r="C185" i="22"/>
  <c r="J184" i="22"/>
  <c r="I184" i="22"/>
  <c r="H184" i="22"/>
  <c r="G184" i="22"/>
  <c r="F184" i="22"/>
  <c r="E184" i="22"/>
  <c r="D184" i="22"/>
  <c r="C184" i="22"/>
  <c r="J183" i="22"/>
  <c r="I183" i="22"/>
  <c r="H183" i="22"/>
  <c r="G183" i="22"/>
  <c r="F183" i="22"/>
  <c r="E183" i="22"/>
  <c r="D183" i="22"/>
  <c r="C183" i="22"/>
  <c r="J180" i="22"/>
  <c r="I180" i="22"/>
  <c r="H180" i="22"/>
  <c r="G180" i="22"/>
  <c r="F180" i="22"/>
  <c r="E180" i="22"/>
  <c r="D180" i="22"/>
  <c r="C180" i="22"/>
  <c r="J179" i="22"/>
  <c r="I179" i="22"/>
  <c r="H179" i="22"/>
  <c r="G179" i="22"/>
  <c r="F179" i="22"/>
  <c r="E179" i="22"/>
  <c r="D179" i="22"/>
  <c r="C179" i="22"/>
  <c r="J178" i="22"/>
  <c r="I178" i="22"/>
  <c r="H178" i="22"/>
  <c r="G178" i="22"/>
  <c r="F178" i="22"/>
  <c r="E178" i="22"/>
  <c r="D178" i="22"/>
  <c r="C178" i="22"/>
  <c r="J169" i="22"/>
  <c r="I169" i="22"/>
  <c r="H169" i="22"/>
  <c r="G169" i="22"/>
  <c r="F169" i="22"/>
  <c r="E169" i="22"/>
  <c r="D169" i="22"/>
  <c r="C169" i="22"/>
  <c r="J168" i="22"/>
  <c r="J265" i="22" s="1"/>
  <c r="I168" i="22"/>
  <c r="I265" i="22" s="1"/>
  <c r="H168" i="22"/>
  <c r="G168" i="22"/>
  <c r="F168" i="22"/>
  <c r="E168" i="22"/>
  <c r="D168" i="22"/>
  <c r="C168" i="22"/>
  <c r="J167" i="22"/>
  <c r="I167" i="22"/>
  <c r="H167" i="22"/>
  <c r="G167" i="22"/>
  <c r="F167" i="22"/>
  <c r="E167" i="22"/>
  <c r="D167" i="22"/>
  <c r="C167" i="22"/>
  <c r="J164" i="22"/>
  <c r="I164" i="22"/>
  <c r="H164" i="22"/>
  <c r="G164" i="22"/>
  <c r="F164" i="22"/>
  <c r="E164" i="22"/>
  <c r="D164" i="22"/>
  <c r="C164" i="22"/>
  <c r="J163" i="22"/>
  <c r="I163" i="22"/>
  <c r="H163" i="22"/>
  <c r="G163" i="22"/>
  <c r="F163" i="22"/>
  <c r="E163" i="22"/>
  <c r="D163" i="22"/>
  <c r="C163" i="22"/>
  <c r="J162" i="22"/>
  <c r="I162" i="22"/>
  <c r="H162" i="22"/>
  <c r="G162" i="22"/>
  <c r="F162" i="22"/>
  <c r="E162" i="22"/>
  <c r="E165" i="22" s="1"/>
  <c r="D162" i="22"/>
  <c r="C162" i="22"/>
  <c r="J159" i="22"/>
  <c r="I159" i="22"/>
  <c r="H159" i="22"/>
  <c r="G159" i="22"/>
  <c r="F159" i="22"/>
  <c r="E159" i="22"/>
  <c r="D159" i="22"/>
  <c r="C159" i="22"/>
  <c r="J158" i="22"/>
  <c r="I158" i="22"/>
  <c r="H158" i="22"/>
  <c r="G158" i="22"/>
  <c r="F158" i="22"/>
  <c r="E158" i="22"/>
  <c r="D158" i="22"/>
  <c r="C158" i="22"/>
  <c r="J157" i="22"/>
  <c r="I157" i="22"/>
  <c r="H157" i="22"/>
  <c r="G157" i="22"/>
  <c r="F157" i="22"/>
  <c r="E157" i="22"/>
  <c r="E160" i="22" s="1"/>
  <c r="D157" i="22"/>
  <c r="C157" i="22"/>
  <c r="J154" i="22"/>
  <c r="I154" i="22"/>
  <c r="H154" i="22"/>
  <c r="G154" i="22"/>
  <c r="F154" i="22"/>
  <c r="E154" i="22"/>
  <c r="D154" i="22"/>
  <c r="C154" i="22"/>
  <c r="J153" i="22"/>
  <c r="I153" i="22"/>
  <c r="H153" i="22"/>
  <c r="G153" i="22"/>
  <c r="F153" i="22"/>
  <c r="E153" i="22"/>
  <c r="D153" i="22"/>
  <c r="C153" i="22"/>
  <c r="J152" i="22"/>
  <c r="I152" i="22"/>
  <c r="H152" i="22"/>
  <c r="G152" i="22"/>
  <c r="F152" i="22"/>
  <c r="E152" i="22"/>
  <c r="D152" i="22"/>
  <c r="C152" i="22"/>
  <c r="J149" i="22"/>
  <c r="I149" i="22"/>
  <c r="H149" i="22"/>
  <c r="G149" i="22"/>
  <c r="F149" i="22"/>
  <c r="E149" i="22"/>
  <c r="D149" i="22"/>
  <c r="C149" i="22"/>
  <c r="J148" i="22"/>
  <c r="I148" i="22"/>
  <c r="H148" i="22"/>
  <c r="G148" i="22"/>
  <c r="F148" i="22"/>
  <c r="E148" i="22"/>
  <c r="D148" i="22"/>
  <c r="C148" i="22"/>
  <c r="J147" i="22"/>
  <c r="I147" i="22"/>
  <c r="H147" i="22"/>
  <c r="G147" i="22"/>
  <c r="F147" i="22"/>
  <c r="E147" i="22"/>
  <c r="D147" i="22"/>
  <c r="C147" i="22"/>
  <c r="J143" i="22"/>
  <c r="I143" i="22"/>
  <c r="H143" i="22"/>
  <c r="G143" i="22"/>
  <c r="F143" i="22"/>
  <c r="E143" i="22"/>
  <c r="D143" i="22"/>
  <c r="C143" i="22"/>
  <c r="J142" i="22"/>
  <c r="I142" i="22"/>
  <c r="H142" i="22"/>
  <c r="G142" i="22"/>
  <c r="F142" i="22"/>
  <c r="E142" i="22"/>
  <c r="D142" i="22"/>
  <c r="C142" i="22"/>
  <c r="J141" i="22"/>
  <c r="I141" i="22"/>
  <c r="H141" i="22"/>
  <c r="G141" i="22"/>
  <c r="F141" i="22"/>
  <c r="E141" i="22"/>
  <c r="D141" i="22"/>
  <c r="C141" i="22"/>
  <c r="C144" i="22" s="1"/>
  <c r="J144" i="22"/>
  <c r="I144" i="22"/>
  <c r="H144" i="22"/>
  <c r="J138" i="22"/>
  <c r="I138" i="22"/>
  <c r="H138" i="22"/>
  <c r="G138" i="22"/>
  <c r="F138" i="22"/>
  <c r="E138" i="22"/>
  <c r="D138" i="22"/>
  <c r="C138" i="22"/>
  <c r="J137" i="22"/>
  <c r="I137" i="22"/>
  <c r="H137" i="22"/>
  <c r="G137" i="22"/>
  <c r="F137" i="22"/>
  <c r="E137" i="22"/>
  <c r="D137" i="22"/>
  <c r="C137" i="22"/>
  <c r="J136" i="22"/>
  <c r="J139" i="22" s="1"/>
  <c r="I136" i="22"/>
  <c r="I139" i="22" s="1"/>
  <c r="H136" i="22"/>
  <c r="G136" i="22"/>
  <c r="G139" i="22" s="1"/>
  <c r="F136" i="22"/>
  <c r="F139" i="22" s="1"/>
  <c r="E136" i="22"/>
  <c r="E139" i="22" s="1"/>
  <c r="D136" i="22"/>
  <c r="D139" i="22" s="1"/>
  <c r="C136" i="22"/>
  <c r="C139" i="22" s="1"/>
  <c r="J133" i="22"/>
  <c r="I133" i="22"/>
  <c r="H133" i="22"/>
  <c r="G133" i="22"/>
  <c r="F133" i="22"/>
  <c r="E133" i="22"/>
  <c r="D133" i="22"/>
  <c r="C133" i="22"/>
  <c r="J132" i="22"/>
  <c r="I132" i="22"/>
  <c r="H132" i="22"/>
  <c r="G132" i="22"/>
  <c r="F132" i="22"/>
  <c r="E132" i="22"/>
  <c r="D132" i="22"/>
  <c r="C132" i="22"/>
  <c r="J131" i="22"/>
  <c r="I131" i="22"/>
  <c r="I134" i="22" s="1"/>
  <c r="H131" i="22"/>
  <c r="G131" i="22"/>
  <c r="F131" i="22"/>
  <c r="F134" i="22" s="1"/>
  <c r="E131" i="22"/>
  <c r="E134" i="22" s="1"/>
  <c r="D131" i="22"/>
  <c r="C131" i="22"/>
  <c r="C134" i="22" s="1"/>
  <c r="J128" i="22"/>
  <c r="I128" i="22"/>
  <c r="H128" i="22"/>
  <c r="G128" i="22"/>
  <c r="F128" i="22"/>
  <c r="E128" i="22"/>
  <c r="D128" i="22"/>
  <c r="C128" i="22"/>
  <c r="J127" i="22"/>
  <c r="I127" i="22"/>
  <c r="H127" i="22"/>
  <c r="G127" i="22"/>
  <c r="F127" i="22"/>
  <c r="E127" i="22"/>
  <c r="D127" i="22"/>
  <c r="C127" i="22"/>
  <c r="J126" i="22"/>
  <c r="I126" i="22"/>
  <c r="I129" i="22" s="1"/>
  <c r="H126" i="22"/>
  <c r="G126" i="22"/>
  <c r="G129" i="22" s="1"/>
  <c r="F126" i="22"/>
  <c r="E126" i="22"/>
  <c r="D126" i="22"/>
  <c r="D129" i="22" s="1"/>
  <c r="C126" i="22"/>
  <c r="C129" i="22" s="1"/>
  <c r="J123" i="22"/>
  <c r="I123" i="22"/>
  <c r="H123" i="22"/>
  <c r="G123" i="22"/>
  <c r="F123" i="22"/>
  <c r="E123" i="22"/>
  <c r="D123" i="22"/>
  <c r="C123" i="22"/>
  <c r="J122" i="22"/>
  <c r="I122" i="22"/>
  <c r="H122" i="22"/>
  <c r="G122" i="22"/>
  <c r="F122" i="22"/>
  <c r="E122" i="22"/>
  <c r="D122" i="22"/>
  <c r="C122" i="22"/>
  <c r="J121" i="22"/>
  <c r="J124" i="22" s="1"/>
  <c r="I121" i="22"/>
  <c r="I124" i="22" s="1"/>
  <c r="H121" i="22"/>
  <c r="G121" i="22"/>
  <c r="G124" i="22" s="1"/>
  <c r="F121" i="22"/>
  <c r="E121" i="22"/>
  <c r="E124" i="22" s="1"/>
  <c r="D121" i="22"/>
  <c r="C121" i="22"/>
  <c r="C124" i="22" s="1"/>
  <c r="J118" i="22"/>
  <c r="I118" i="22"/>
  <c r="H118" i="22"/>
  <c r="G118" i="22"/>
  <c r="F118" i="22"/>
  <c r="E118" i="22"/>
  <c r="D118" i="22"/>
  <c r="C118" i="22"/>
  <c r="J117" i="22"/>
  <c r="I117" i="22"/>
  <c r="H117" i="22"/>
  <c r="G117" i="22"/>
  <c r="F117" i="22"/>
  <c r="E117" i="22"/>
  <c r="D117" i="22"/>
  <c r="C117" i="22"/>
  <c r="J116" i="22"/>
  <c r="I116" i="22"/>
  <c r="I119" i="22" s="1"/>
  <c r="H116" i="22"/>
  <c r="H119" i="22" s="1"/>
  <c r="G116" i="22"/>
  <c r="G119" i="22" s="1"/>
  <c r="F116" i="22"/>
  <c r="E116" i="22"/>
  <c r="D116" i="22"/>
  <c r="C116" i="22"/>
  <c r="C119" i="22" s="1"/>
  <c r="J113" i="22"/>
  <c r="I113" i="22"/>
  <c r="H113" i="22"/>
  <c r="G113" i="22"/>
  <c r="F113" i="22"/>
  <c r="E113" i="22"/>
  <c r="D113" i="22"/>
  <c r="C113" i="22"/>
  <c r="J112" i="22"/>
  <c r="I112" i="22"/>
  <c r="H112" i="22"/>
  <c r="G112" i="22"/>
  <c r="F112" i="22"/>
  <c r="E112" i="22"/>
  <c r="D112" i="22"/>
  <c r="C112" i="22"/>
  <c r="J111" i="22"/>
  <c r="I111" i="22"/>
  <c r="I114" i="22" s="1"/>
  <c r="H111" i="22"/>
  <c r="H114" i="22" s="1"/>
  <c r="G111" i="22"/>
  <c r="F111" i="22"/>
  <c r="F114" i="22" s="1"/>
  <c r="E111" i="22"/>
  <c r="D111" i="22"/>
  <c r="C111" i="22"/>
  <c r="J108" i="22"/>
  <c r="I108" i="22"/>
  <c r="H108" i="22"/>
  <c r="G108" i="22"/>
  <c r="F108" i="22"/>
  <c r="E108" i="22"/>
  <c r="D108" i="22"/>
  <c r="C108" i="22"/>
  <c r="J107" i="22"/>
  <c r="I107" i="22"/>
  <c r="H107" i="22"/>
  <c r="G107" i="22"/>
  <c r="F107" i="22"/>
  <c r="E107" i="22"/>
  <c r="D107" i="22"/>
  <c r="C107" i="22"/>
  <c r="J106" i="22"/>
  <c r="J109" i="22" s="1"/>
  <c r="I106" i="22"/>
  <c r="I109" i="22" s="1"/>
  <c r="H106" i="22"/>
  <c r="G106" i="22"/>
  <c r="F106" i="22"/>
  <c r="F109" i="22" s="1"/>
  <c r="E106" i="22"/>
  <c r="D106" i="22"/>
  <c r="D109" i="22" s="1"/>
  <c r="C106" i="22"/>
  <c r="C109" i="22" s="1"/>
  <c r="J103" i="22"/>
  <c r="I103" i="22"/>
  <c r="H103" i="22"/>
  <c r="G103" i="22"/>
  <c r="F103" i="22"/>
  <c r="E103" i="22"/>
  <c r="D103" i="22"/>
  <c r="C103" i="22"/>
  <c r="J102" i="22"/>
  <c r="I102" i="22"/>
  <c r="H102" i="22"/>
  <c r="G102" i="22"/>
  <c r="F102" i="22"/>
  <c r="E102" i="22"/>
  <c r="D102" i="22"/>
  <c r="C102" i="22"/>
  <c r="J101" i="22"/>
  <c r="I101" i="22"/>
  <c r="H101" i="22"/>
  <c r="G101" i="22"/>
  <c r="F101" i="22"/>
  <c r="F104" i="22" s="1"/>
  <c r="E101" i="22"/>
  <c r="E104" i="22" s="1"/>
  <c r="D101" i="22"/>
  <c r="C101" i="22"/>
  <c r="C104" i="22" s="1"/>
  <c r="J98" i="22"/>
  <c r="I98" i="22"/>
  <c r="H98" i="22"/>
  <c r="G98" i="22"/>
  <c r="F98" i="22"/>
  <c r="E98" i="22"/>
  <c r="D98" i="22"/>
  <c r="C98" i="22"/>
  <c r="J97" i="22"/>
  <c r="I97" i="22"/>
  <c r="H97" i="22"/>
  <c r="G97" i="22"/>
  <c r="F97" i="22"/>
  <c r="E97" i="22"/>
  <c r="D97" i="22"/>
  <c r="C97" i="22"/>
  <c r="J96" i="22"/>
  <c r="J99" i="22" s="1"/>
  <c r="I96" i="22"/>
  <c r="I99" i="22" s="1"/>
  <c r="H96" i="22"/>
  <c r="H99" i="22" s="1"/>
  <c r="G96" i="22"/>
  <c r="F96" i="22"/>
  <c r="F99" i="22" s="1"/>
  <c r="E96" i="22"/>
  <c r="D96" i="22"/>
  <c r="D99" i="22" s="1"/>
  <c r="C96" i="22"/>
  <c r="C99" i="22" s="1"/>
  <c r="J92" i="22"/>
  <c r="I92" i="22"/>
  <c r="H92" i="22"/>
  <c r="G92" i="22"/>
  <c r="F92" i="22"/>
  <c r="E92" i="22"/>
  <c r="D92" i="22"/>
  <c r="C92" i="22"/>
  <c r="J91" i="22"/>
  <c r="I91" i="22"/>
  <c r="H91" i="22"/>
  <c r="G91" i="22"/>
  <c r="F91" i="22"/>
  <c r="E91" i="22"/>
  <c r="D91" i="22"/>
  <c r="C91" i="22"/>
  <c r="J90" i="22"/>
  <c r="I90" i="22"/>
  <c r="H90" i="22"/>
  <c r="G90" i="22"/>
  <c r="F90" i="22"/>
  <c r="E90" i="22"/>
  <c r="D90" i="22"/>
  <c r="C90" i="22"/>
  <c r="C93" i="22" s="1"/>
  <c r="J87" i="22"/>
  <c r="I87" i="22"/>
  <c r="H87" i="22"/>
  <c r="G87" i="22"/>
  <c r="F87" i="22"/>
  <c r="E87" i="22"/>
  <c r="D87" i="22"/>
  <c r="C87" i="22"/>
  <c r="J86" i="22"/>
  <c r="I86" i="22"/>
  <c r="H86" i="22"/>
  <c r="G86" i="22"/>
  <c r="F86" i="22"/>
  <c r="E86" i="22"/>
  <c r="D86" i="22"/>
  <c r="C86" i="22"/>
  <c r="J85" i="22"/>
  <c r="J88" i="22" s="1"/>
  <c r="I85" i="22"/>
  <c r="H85" i="22"/>
  <c r="H88" i="22" s="1"/>
  <c r="G85" i="22"/>
  <c r="F85" i="22"/>
  <c r="E85" i="22"/>
  <c r="D85" i="22"/>
  <c r="D88" i="22" s="1"/>
  <c r="C85" i="22"/>
  <c r="J82" i="22"/>
  <c r="I82" i="22"/>
  <c r="H82" i="22"/>
  <c r="G82" i="22"/>
  <c r="F82" i="22"/>
  <c r="E82" i="22"/>
  <c r="D82" i="22"/>
  <c r="C82" i="22"/>
  <c r="J81" i="22"/>
  <c r="I81" i="22"/>
  <c r="H81" i="22"/>
  <c r="G81" i="22"/>
  <c r="F81" i="22"/>
  <c r="E81" i="22"/>
  <c r="D81" i="22"/>
  <c r="C81" i="22"/>
  <c r="J80" i="22"/>
  <c r="I80" i="22"/>
  <c r="I83" i="22" s="1"/>
  <c r="H80" i="22"/>
  <c r="H83" i="22" s="1"/>
  <c r="G80" i="22"/>
  <c r="F80" i="22"/>
  <c r="F83" i="22" s="1"/>
  <c r="E80" i="22"/>
  <c r="E83" i="22" s="1"/>
  <c r="D80" i="22"/>
  <c r="C80" i="22"/>
  <c r="J77" i="22"/>
  <c r="I77" i="22"/>
  <c r="H77" i="22"/>
  <c r="G77" i="22"/>
  <c r="F77" i="22"/>
  <c r="E77" i="22"/>
  <c r="D77" i="22"/>
  <c r="C77" i="22"/>
  <c r="J76" i="22"/>
  <c r="I76" i="22"/>
  <c r="H76" i="22"/>
  <c r="G76" i="22"/>
  <c r="F76" i="22"/>
  <c r="E76" i="22"/>
  <c r="D76" i="22"/>
  <c r="C76" i="22"/>
  <c r="J75" i="22"/>
  <c r="J78" i="22" s="1"/>
  <c r="I75" i="22"/>
  <c r="I78" i="22" s="1"/>
  <c r="H75" i="22"/>
  <c r="G75" i="22"/>
  <c r="F75" i="22"/>
  <c r="F78" i="22" s="1"/>
  <c r="E75" i="22"/>
  <c r="D75" i="22"/>
  <c r="D78" i="22" s="1"/>
  <c r="C75" i="22"/>
  <c r="J72" i="22"/>
  <c r="I72" i="22"/>
  <c r="H72" i="22"/>
  <c r="G72" i="22"/>
  <c r="F72" i="22"/>
  <c r="E72" i="22"/>
  <c r="D72" i="22"/>
  <c r="C72" i="22"/>
  <c r="J71" i="22"/>
  <c r="I71" i="22"/>
  <c r="H71" i="22"/>
  <c r="G71" i="22"/>
  <c r="F71" i="22"/>
  <c r="E71" i="22"/>
  <c r="D71" i="22"/>
  <c r="C71" i="22"/>
  <c r="J70" i="22"/>
  <c r="J73" i="22" s="1"/>
  <c r="I70" i="22"/>
  <c r="I73" i="22" s="1"/>
  <c r="H70" i="22"/>
  <c r="H73" i="22" s="1"/>
  <c r="G70" i="22"/>
  <c r="F70" i="22"/>
  <c r="F73" i="22" s="1"/>
  <c r="E70" i="22"/>
  <c r="D70" i="22"/>
  <c r="C70" i="22"/>
  <c r="J68" i="22"/>
  <c r="I68" i="22"/>
  <c r="H68" i="22"/>
  <c r="G68" i="22"/>
  <c r="F68" i="22"/>
  <c r="E68" i="22"/>
  <c r="D68" i="22"/>
  <c r="C67" i="22"/>
  <c r="C66" i="22"/>
  <c r="C65" i="22"/>
  <c r="J63" i="22"/>
  <c r="I63" i="22"/>
  <c r="H63" i="22"/>
  <c r="G63" i="22"/>
  <c r="F63" i="22"/>
  <c r="E63" i="22"/>
  <c r="D63" i="22"/>
  <c r="C62" i="22"/>
  <c r="C61" i="22"/>
  <c r="C60" i="22"/>
  <c r="J58" i="22"/>
  <c r="I58" i="22"/>
  <c r="H58" i="22"/>
  <c r="G58" i="22"/>
  <c r="F58" i="22"/>
  <c r="E58" i="22"/>
  <c r="D58" i="22"/>
  <c r="C57" i="22"/>
  <c r="C56" i="22"/>
  <c r="C55" i="22"/>
  <c r="J53" i="22"/>
  <c r="I53" i="22"/>
  <c r="H53" i="22"/>
  <c r="G53" i="22"/>
  <c r="F53" i="22"/>
  <c r="E53" i="22"/>
  <c r="D53" i="22"/>
  <c r="C52" i="22"/>
  <c r="C51" i="22"/>
  <c r="C50" i="22"/>
  <c r="J48" i="22"/>
  <c r="I48" i="22"/>
  <c r="H48" i="22"/>
  <c r="G48" i="22"/>
  <c r="F48" i="22"/>
  <c r="E48" i="22"/>
  <c r="D48" i="22"/>
  <c r="C47" i="22"/>
  <c r="C46" i="22"/>
  <c r="C45" i="22"/>
  <c r="R45" i="4"/>
  <c r="J45" i="4"/>
  <c r="B45" i="4"/>
  <c r="R30" i="4"/>
  <c r="J30" i="4"/>
  <c r="B30" i="4"/>
  <c r="R16" i="4"/>
  <c r="J16" i="4"/>
  <c r="B16" i="4"/>
  <c r="E265" i="22" l="1"/>
  <c r="F119" i="22"/>
  <c r="F124" i="22"/>
  <c r="F144" i="22"/>
  <c r="E93" i="22"/>
  <c r="H104" i="22"/>
  <c r="E155" i="22"/>
  <c r="G99" i="22"/>
  <c r="G104" i="22"/>
  <c r="G134" i="22"/>
  <c r="I104" i="22"/>
  <c r="G73" i="22"/>
  <c r="G88" i="22"/>
  <c r="C265" i="22"/>
  <c r="H129" i="22"/>
  <c r="H134" i="22"/>
  <c r="H139" i="22"/>
  <c r="G78" i="22"/>
  <c r="C170" i="22"/>
  <c r="C83" i="22"/>
  <c r="E99" i="22"/>
  <c r="E88" i="22"/>
  <c r="E129" i="22"/>
  <c r="E109" i="22"/>
  <c r="C165" i="22"/>
  <c r="H78" i="22"/>
  <c r="F170" i="22"/>
  <c r="C78" i="22"/>
  <c r="G93" i="22"/>
  <c r="G109" i="22"/>
  <c r="H124" i="22"/>
  <c r="F165" i="22"/>
  <c r="C114" i="22"/>
  <c r="C160" i="22"/>
  <c r="D119" i="22"/>
  <c r="C73" i="22"/>
  <c r="J114" i="22"/>
  <c r="F160" i="22"/>
  <c r="E78" i="22"/>
  <c r="J119" i="22"/>
  <c r="C155" i="22"/>
  <c r="D155" i="22"/>
  <c r="J83" i="22"/>
  <c r="C150" i="22"/>
  <c r="G144" i="22"/>
  <c r="E119" i="22"/>
  <c r="D160" i="22"/>
  <c r="H109" i="22"/>
  <c r="I93" i="22"/>
  <c r="I88" i="22"/>
  <c r="F129" i="22"/>
  <c r="J129" i="22"/>
  <c r="D73" i="22"/>
  <c r="E114" i="22"/>
  <c r="C88" i="22"/>
  <c r="J93" i="22"/>
  <c r="D165" i="22"/>
  <c r="G83" i="22"/>
  <c r="D124" i="22"/>
  <c r="E73" i="22"/>
  <c r="J104" i="22"/>
  <c r="J134" i="22"/>
  <c r="D170" i="22"/>
  <c r="D144" i="22"/>
  <c r="F88" i="22"/>
  <c r="D104" i="22"/>
  <c r="H93" i="22"/>
  <c r="D114" i="22"/>
  <c r="D150" i="22"/>
  <c r="D134" i="22"/>
  <c r="D83" i="22"/>
  <c r="D93" i="22"/>
  <c r="C48" i="22"/>
  <c r="E144" i="22"/>
  <c r="C63" i="22"/>
  <c r="E170" i="22"/>
  <c r="G150" i="22"/>
  <c r="F93" i="22"/>
  <c r="G114" i="22"/>
  <c r="C53" i="22"/>
  <c r="C58" i="22"/>
  <c r="H155" i="22"/>
  <c r="C68" i="22"/>
  <c r="G165" i="22"/>
  <c r="H170" i="22"/>
  <c r="E260" i="22"/>
  <c r="G155" i="22"/>
  <c r="G160" i="22"/>
  <c r="G170" i="22"/>
  <c r="H160" i="22"/>
  <c r="F150" i="22"/>
  <c r="H165" i="22"/>
  <c r="E150" i="22"/>
  <c r="H150" i="22"/>
  <c r="F155" i="22"/>
  <c r="I150" i="22"/>
  <c r="I155" i="22"/>
  <c r="I160" i="22"/>
  <c r="I165" i="22"/>
  <c r="I170" i="22"/>
  <c r="J150" i="22"/>
  <c r="J155" i="22"/>
  <c r="J160" i="22"/>
  <c r="J165" i="22"/>
  <c r="J170" i="22"/>
  <c r="AB27" i="14" l="1"/>
  <c r="AD27" i="14" s="1"/>
  <c r="E194" i="22" s="1"/>
  <c r="AB28" i="14"/>
  <c r="AB26" i="14"/>
  <c r="AB11" i="14"/>
  <c r="AB12" i="14"/>
  <c r="AB13" i="14"/>
  <c r="AB14" i="14"/>
  <c r="AB15" i="14"/>
  <c r="AB10" i="14"/>
  <c r="Y15" i="14"/>
  <c r="Y27" i="14"/>
  <c r="AA27" i="14" s="1"/>
  <c r="Y28" i="14"/>
  <c r="Y26" i="14"/>
  <c r="Y11" i="14"/>
  <c r="Y12" i="14"/>
  <c r="Y13" i="14"/>
  <c r="Y14" i="14"/>
  <c r="Y10" i="14"/>
  <c r="C42" i="3" l="1"/>
  <c r="I52" i="2" l="1"/>
  <c r="H52" i="2"/>
  <c r="G52" i="2"/>
  <c r="F54" i="2"/>
  <c r="F52" i="2"/>
  <c r="E56" i="2"/>
  <c r="E24" i="2" s="1"/>
  <c r="E55" i="2"/>
  <c r="E54" i="2"/>
  <c r="E53" i="2"/>
  <c r="E52" i="2"/>
  <c r="D52" i="2"/>
  <c r="C53" i="2"/>
  <c r="C52" i="2"/>
  <c r="I46" i="2"/>
  <c r="H46" i="2"/>
  <c r="G46" i="2"/>
  <c r="F48" i="2"/>
  <c r="F46" i="2"/>
  <c r="E50" i="2"/>
  <c r="E49" i="2"/>
  <c r="E48" i="2"/>
  <c r="E47" i="2"/>
  <c r="E46" i="2"/>
  <c r="D46" i="2"/>
  <c r="C47" i="2"/>
  <c r="I43" i="2"/>
  <c r="I40" i="2"/>
  <c r="H43" i="2"/>
  <c r="H40" i="2"/>
  <c r="G41" i="2"/>
  <c r="G40" i="2"/>
  <c r="F42" i="2"/>
  <c r="F41" i="2"/>
  <c r="F40" i="2"/>
  <c r="F36" i="2"/>
  <c r="F35" i="2"/>
  <c r="F34" i="2"/>
  <c r="E44" i="2"/>
  <c r="E43" i="2"/>
  <c r="E42" i="2"/>
  <c r="E41" i="2"/>
  <c r="E40" i="2"/>
  <c r="D40" i="2"/>
  <c r="C41" i="2"/>
  <c r="C40" i="2"/>
  <c r="I37" i="2"/>
  <c r="I34" i="2"/>
  <c r="H37" i="2"/>
  <c r="H34" i="2"/>
  <c r="G35" i="2"/>
  <c r="G34" i="2"/>
  <c r="E38" i="2"/>
  <c r="E37" i="2"/>
  <c r="E36" i="2"/>
  <c r="E35" i="2"/>
  <c r="E34" i="2"/>
  <c r="D34" i="2"/>
  <c r="T39" i="11"/>
  <c r="U39" i="11"/>
  <c r="X39" i="11" s="1"/>
  <c r="T40" i="11"/>
  <c r="U40" i="11" s="1"/>
  <c r="T41" i="11"/>
  <c r="U41" i="11" s="1"/>
  <c r="T42" i="11"/>
  <c r="U42" i="11" s="1"/>
  <c r="T43" i="11"/>
  <c r="U43" i="11"/>
  <c r="X43" i="11" s="1"/>
  <c r="T44" i="11"/>
  <c r="U44" i="11" s="1"/>
  <c r="L40" i="11"/>
  <c r="M40" i="11" s="1"/>
  <c r="P40" i="11" s="1"/>
  <c r="L41" i="11"/>
  <c r="M41" i="11"/>
  <c r="P41" i="11" s="1"/>
  <c r="L42" i="11"/>
  <c r="M42" i="11"/>
  <c r="P42" i="11"/>
  <c r="O42" i="11" s="1"/>
  <c r="L43" i="11"/>
  <c r="M43" i="11" s="1"/>
  <c r="P43" i="11" s="1"/>
  <c r="L44" i="11"/>
  <c r="M44" i="11" s="1"/>
  <c r="P44" i="11" s="1"/>
  <c r="D40" i="11"/>
  <c r="E40" i="11"/>
  <c r="H40" i="11"/>
  <c r="D41" i="11"/>
  <c r="E41" i="11"/>
  <c r="H41" i="11"/>
  <c r="D42" i="11"/>
  <c r="E42" i="11"/>
  <c r="H42" i="11"/>
  <c r="D43" i="11"/>
  <c r="E43" i="11"/>
  <c r="H43" i="11"/>
  <c r="G43" i="11" s="1"/>
  <c r="J173" i="3" s="1"/>
  <c r="D44" i="11"/>
  <c r="E44" i="11"/>
  <c r="H44" i="11"/>
  <c r="G40" i="11"/>
  <c r="G41" i="11"/>
  <c r="G42" i="11"/>
  <c r="G44" i="11"/>
  <c r="E45" i="11"/>
  <c r="D45" i="11"/>
  <c r="T25" i="11"/>
  <c r="U25" i="11"/>
  <c r="X25" i="11" s="1"/>
  <c r="T26" i="11"/>
  <c r="U26" i="11"/>
  <c r="X26" i="11"/>
  <c r="W26" i="11" s="1"/>
  <c r="T27" i="11"/>
  <c r="U27" i="11" s="1"/>
  <c r="X27" i="11" s="1"/>
  <c r="T28" i="11"/>
  <c r="U28" i="11" s="1"/>
  <c r="X28" i="11" s="1"/>
  <c r="T29" i="11"/>
  <c r="U29" i="11"/>
  <c r="X29" i="11" s="1"/>
  <c r="L25" i="11"/>
  <c r="M25" i="11" s="1"/>
  <c r="L26" i="11"/>
  <c r="M26" i="11"/>
  <c r="P26" i="11" s="1"/>
  <c r="L27" i="11"/>
  <c r="M27" i="11" s="1"/>
  <c r="L28" i="11"/>
  <c r="M28" i="11" s="1"/>
  <c r="L29" i="11"/>
  <c r="M29" i="11" s="1"/>
  <c r="H24" i="11"/>
  <c r="G24" i="11" s="1"/>
  <c r="D25" i="11"/>
  <c r="E25" i="11"/>
  <c r="H25" i="11"/>
  <c r="D26" i="11"/>
  <c r="E26" i="11"/>
  <c r="H26" i="11"/>
  <c r="G26" i="11" s="1"/>
  <c r="D27" i="11"/>
  <c r="E27" i="11"/>
  <c r="H27" i="11"/>
  <c r="G27" i="11" s="1"/>
  <c r="D28" i="11"/>
  <c r="E28" i="11"/>
  <c r="H28" i="11"/>
  <c r="D29" i="11"/>
  <c r="E29" i="11"/>
  <c r="H29" i="11"/>
  <c r="G25" i="11"/>
  <c r="G28" i="11"/>
  <c r="G29" i="11"/>
  <c r="E30" i="11"/>
  <c r="D30" i="11"/>
  <c r="T11" i="11"/>
  <c r="U11" i="11"/>
  <c r="X11" i="11" s="1"/>
  <c r="T12" i="11"/>
  <c r="U12" i="11" s="1"/>
  <c r="T13" i="11"/>
  <c r="U13" i="11" s="1"/>
  <c r="T14" i="11"/>
  <c r="U14" i="11" s="1"/>
  <c r="T15" i="11"/>
  <c r="U15" i="11"/>
  <c r="X15" i="11" s="1"/>
  <c r="L11" i="11"/>
  <c r="M11" i="11" s="1"/>
  <c r="P11" i="11" s="1"/>
  <c r="L12" i="11"/>
  <c r="M12" i="11" s="1"/>
  <c r="P12" i="11" s="1"/>
  <c r="L13" i="11"/>
  <c r="M13" i="11" s="1"/>
  <c r="P13" i="11" s="1"/>
  <c r="L14" i="11"/>
  <c r="M14" i="11" s="1"/>
  <c r="P14" i="11" s="1"/>
  <c r="L15" i="11"/>
  <c r="M15" i="11"/>
  <c r="P15" i="11" s="1"/>
  <c r="D11" i="11"/>
  <c r="E11" i="11"/>
  <c r="H11" i="11"/>
  <c r="D12" i="11"/>
  <c r="E12" i="11"/>
  <c r="H12" i="11"/>
  <c r="D13" i="11"/>
  <c r="E13" i="11"/>
  <c r="H13" i="11"/>
  <c r="D14" i="11"/>
  <c r="E14" i="11"/>
  <c r="H14" i="11"/>
  <c r="D15" i="11"/>
  <c r="E15" i="11"/>
  <c r="H15" i="11"/>
  <c r="H16" i="11"/>
  <c r="G11" i="11"/>
  <c r="G12" i="11"/>
  <c r="G13" i="11"/>
  <c r="G14" i="11"/>
  <c r="G15" i="11"/>
  <c r="G16" i="11"/>
  <c r="E16" i="11"/>
  <c r="D16" i="11"/>
  <c r="T39" i="10"/>
  <c r="U39" i="10"/>
  <c r="X39" i="10"/>
  <c r="W39" i="10" s="1"/>
  <c r="T40" i="10"/>
  <c r="U40" i="10" s="1"/>
  <c r="T41" i="10"/>
  <c r="U41" i="10" s="1"/>
  <c r="T42" i="10"/>
  <c r="U42" i="10" s="1"/>
  <c r="T43" i="10"/>
  <c r="U43" i="10" s="1"/>
  <c r="T44" i="10"/>
  <c r="U44" i="10"/>
  <c r="X44" i="10" s="1"/>
  <c r="T45" i="10"/>
  <c r="H38" i="2" s="1"/>
  <c r="L40" i="10"/>
  <c r="M40" i="10"/>
  <c r="P40" i="10" s="1"/>
  <c r="L41" i="10"/>
  <c r="M41" i="10" s="1"/>
  <c r="P41" i="10" s="1"/>
  <c r="L42" i="10"/>
  <c r="M42" i="10" s="1"/>
  <c r="P42" i="10" s="1"/>
  <c r="L43" i="10"/>
  <c r="M43" i="10" s="1"/>
  <c r="P43" i="10" s="1"/>
  <c r="L44" i="10"/>
  <c r="M44" i="10"/>
  <c r="P44" i="10"/>
  <c r="O44" i="10" s="1"/>
  <c r="D40" i="10"/>
  <c r="E40" i="10"/>
  <c r="H40" i="10"/>
  <c r="D41" i="10"/>
  <c r="E41" i="10"/>
  <c r="H41" i="10"/>
  <c r="D42" i="10"/>
  <c r="E42" i="10"/>
  <c r="H42" i="10"/>
  <c r="G42" i="10" s="1"/>
  <c r="I172" i="3" s="1"/>
  <c r="D43" i="10"/>
  <c r="E43" i="10"/>
  <c r="H43" i="10"/>
  <c r="G43" i="10" s="1"/>
  <c r="I173" i="3" s="1"/>
  <c r="D44" i="10"/>
  <c r="E44" i="10"/>
  <c r="H44" i="10"/>
  <c r="G40" i="10"/>
  <c r="G41" i="10"/>
  <c r="G44" i="10"/>
  <c r="E45" i="10"/>
  <c r="D45" i="10"/>
  <c r="T25" i="10"/>
  <c r="U25" i="10" s="1"/>
  <c r="X25" i="10" s="1"/>
  <c r="T26" i="10"/>
  <c r="U26" i="10" s="1"/>
  <c r="X26" i="10" s="1"/>
  <c r="T27" i="10"/>
  <c r="U27" i="10" s="1"/>
  <c r="X27" i="10" s="1"/>
  <c r="T28" i="10"/>
  <c r="U28" i="10" s="1"/>
  <c r="X28" i="10" s="1"/>
  <c r="T29" i="10"/>
  <c r="U29" i="10" s="1"/>
  <c r="X29" i="10" s="1"/>
  <c r="L25" i="10"/>
  <c r="M25" i="10"/>
  <c r="P25" i="10"/>
  <c r="O25" i="10" s="1"/>
  <c r="I162" i="3" s="1"/>
  <c r="L26" i="10"/>
  <c r="M26" i="10" s="1"/>
  <c r="L27" i="10"/>
  <c r="M27" i="10" s="1"/>
  <c r="L28" i="10"/>
  <c r="M28" i="10"/>
  <c r="P28" i="10"/>
  <c r="O28" i="10" s="1"/>
  <c r="I165" i="3" s="1"/>
  <c r="L29" i="10"/>
  <c r="M29" i="10"/>
  <c r="P29" i="10"/>
  <c r="O29" i="10" s="1"/>
  <c r="I166" i="3" s="1"/>
  <c r="H24" i="10"/>
  <c r="D25" i="10"/>
  <c r="E25" i="10"/>
  <c r="H25" i="10"/>
  <c r="H30" i="10" s="1"/>
  <c r="D26" i="10"/>
  <c r="E26" i="10"/>
  <c r="H26" i="10"/>
  <c r="D27" i="10"/>
  <c r="E27" i="10"/>
  <c r="H27" i="10"/>
  <c r="G27" i="10" s="1"/>
  <c r="D28" i="10"/>
  <c r="E28" i="10"/>
  <c r="H28" i="10"/>
  <c r="D29" i="10"/>
  <c r="E29" i="10"/>
  <c r="H29" i="10"/>
  <c r="G29" i="10" s="1"/>
  <c r="G24" i="10"/>
  <c r="G26" i="10"/>
  <c r="G28" i="10"/>
  <c r="E30" i="10"/>
  <c r="D30" i="10"/>
  <c r="T11" i="10"/>
  <c r="U11" i="10" s="1"/>
  <c r="T12" i="10"/>
  <c r="U12" i="10" s="1"/>
  <c r="T13" i="10"/>
  <c r="U13" i="10"/>
  <c r="X13" i="10"/>
  <c r="W13" i="10" s="1"/>
  <c r="I156" i="3" s="1"/>
  <c r="T14" i="10"/>
  <c r="U14" i="10" s="1"/>
  <c r="T15" i="10"/>
  <c r="U15" i="10" s="1"/>
  <c r="L11" i="10"/>
  <c r="M11" i="10"/>
  <c r="P11" i="10"/>
  <c r="O11" i="10" s="1"/>
  <c r="L12" i="10"/>
  <c r="M12" i="10" s="1"/>
  <c r="P12" i="10" s="1"/>
  <c r="L13" i="10"/>
  <c r="M13" i="10" s="1"/>
  <c r="P13" i="10" s="1"/>
  <c r="L14" i="10"/>
  <c r="M14" i="10"/>
  <c r="P14" i="10" s="1"/>
  <c r="L15" i="10"/>
  <c r="M15" i="10"/>
  <c r="P15" i="10"/>
  <c r="O15" i="10" s="1"/>
  <c r="D11" i="10"/>
  <c r="E11" i="10"/>
  <c r="H11" i="10"/>
  <c r="D12" i="10"/>
  <c r="E12" i="10"/>
  <c r="H12" i="10"/>
  <c r="D13" i="10"/>
  <c r="E13" i="10"/>
  <c r="H13" i="10"/>
  <c r="D14" i="10"/>
  <c r="E14" i="10"/>
  <c r="H14" i="10"/>
  <c r="D15" i="10"/>
  <c r="E15" i="10"/>
  <c r="H15" i="10"/>
  <c r="H16" i="10"/>
  <c r="G11" i="10"/>
  <c r="G12" i="10"/>
  <c r="G13" i="10"/>
  <c r="G14" i="10"/>
  <c r="G15" i="10"/>
  <c r="G16" i="10"/>
  <c r="E16" i="10"/>
  <c r="D16" i="10"/>
  <c r="T39" i="9"/>
  <c r="U39" i="9"/>
  <c r="X39" i="9" s="1"/>
  <c r="T40" i="9"/>
  <c r="U40" i="9" s="1"/>
  <c r="T41" i="9"/>
  <c r="U41" i="9" s="1"/>
  <c r="T42" i="9"/>
  <c r="U42" i="9" s="1"/>
  <c r="T43" i="9"/>
  <c r="U43" i="9"/>
  <c r="X43" i="9"/>
  <c r="W43" i="9" s="1"/>
  <c r="H181" i="3" s="1"/>
  <c r="T44" i="9"/>
  <c r="U44" i="9" s="1"/>
  <c r="L40" i="9"/>
  <c r="M40" i="9"/>
  <c r="P40" i="9" s="1"/>
  <c r="L41" i="9"/>
  <c r="M41" i="9"/>
  <c r="P41" i="9"/>
  <c r="O41" i="9" s="1"/>
  <c r="L42" i="9"/>
  <c r="M42" i="9" s="1"/>
  <c r="P42" i="9" s="1"/>
  <c r="L43" i="9"/>
  <c r="M43" i="9" s="1"/>
  <c r="P43" i="9" s="1"/>
  <c r="L44" i="9"/>
  <c r="M44" i="9"/>
  <c r="P44" i="9" s="1"/>
  <c r="D40" i="9"/>
  <c r="E40" i="9" s="1"/>
  <c r="D41" i="9"/>
  <c r="E41" i="9" s="1"/>
  <c r="D42" i="9"/>
  <c r="E42" i="9"/>
  <c r="H42" i="9"/>
  <c r="G42" i="9" s="1"/>
  <c r="H172" i="3" s="1"/>
  <c r="D43" i="9"/>
  <c r="E43" i="9" s="1"/>
  <c r="D44" i="9"/>
  <c r="E44" i="9" s="1"/>
  <c r="T25" i="9"/>
  <c r="U25" i="9" s="1"/>
  <c r="X25" i="9" s="1"/>
  <c r="T26" i="9"/>
  <c r="U26" i="9" s="1"/>
  <c r="X26" i="9" s="1"/>
  <c r="T27" i="9"/>
  <c r="U27" i="9" s="1"/>
  <c r="X27" i="9" s="1"/>
  <c r="T28" i="9"/>
  <c r="U28" i="9" s="1"/>
  <c r="X28" i="9" s="1"/>
  <c r="T29" i="9"/>
  <c r="U29" i="9" s="1"/>
  <c r="X29" i="9" s="1"/>
  <c r="L25" i="9"/>
  <c r="M25" i="9" s="1"/>
  <c r="L26" i="9"/>
  <c r="M26" i="9" s="1"/>
  <c r="L27" i="9"/>
  <c r="M27" i="9"/>
  <c r="P27" i="9" s="1"/>
  <c r="L28" i="9"/>
  <c r="M28" i="9" s="1"/>
  <c r="L29" i="9"/>
  <c r="M29" i="9" s="1"/>
  <c r="D25" i="9"/>
  <c r="E25" i="9" s="1"/>
  <c r="H25" i="9" s="1"/>
  <c r="D26" i="9"/>
  <c r="E26" i="9" s="1"/>
  <c r="H26" i="9" s="1"/>
  <c r="D27" i="9"/>
  <c r="E27" i="9" s="1"/>
  <c r="H27" i="9" s="1"/>
  <c r="D28" i="9"/>
  <c r="E28" i="9" s="1"/>
  <c r="H28" i="9" s="1"/>
  <c r="D29" i="9"/>
  <c r="E29" i="9" s="1"/>
  <c r="H29" i="9" s="1"/>
  <c r="T11" i="9"/>
  <c r="U11" i="9"/>
  <c r="X11" i="9"/>
  <c r="W11" i="9" s="1"/>
  <c r="H154" i="3" s="1"/>
  <c r="T12" i="9"/>
  <c r="U12" i="9"/>
  <c r="X12" i="9"/>
  <c r="T13" i="9"/>
  <c r="U13" i="9"/>
  <c r="X13" i="9"/>
  <c r="W13" i="9" s="1"/>
  <c r="H156" i="3" s="1"/>
  <c r="T14" i="9"/>
  <c r="U14" i="9"/>
  <c r="X14" i="9"/>
  <c r="T15" i="9"/>
  <c r="U15" i="9"/>
  <c r="X15" i="9"/>
  <c r="W12" i="9"/>
  <c r="W14" i="9"/>
  <c r="W15" i="9"/>
  <c r="U16" i="9"/>
  <c r="T16" i="9"/>
  <c r="L11" i="9"/>
  <c r="M11" i="9"/>
  <c r="P11" i="9"/>
  <c r="O11" i="9" s="1"/>
  <c r="L12" i="9"/>
  <c r="M12" i="9"/>
  <c r="P12" i="9"/>
  <c r="L13" i="9"/>
  <c r="M13" i="9"/>
  <c r="P13" i="9"/>
  <c r="O13" i="9" s="1"/>
  <c r="L14" i="9"/>
  <c r="M14" i="9"/>
  <c r="P14" i="9"/>
  <c r="L15" i="9"/>
  <c r="M15" i="9"/>
  <c r="P15" i="9"/>
  <c r="O12" i="9"/>
  <c r="O14" i="9"/>
  <c r="O15" i="9"/>
  <c r="M16" i="9"/>
  <c r="L16" i="9"/>
  <c r="D11" i="9"/>
  <c r="E11" i="9"/>
  <c r="H11" i="9"/>
  <c r="D12" i="9"/>
  <c r="E12" i="9"/>
  <c r="H12" i="9"/>
  <c r="D13" i="9"/>
  <c r="E13" i="9"/>
  <c r="H13" i="9"/>
  <c r="D14" i="9"/>
  <c r="E14" i="9"/>
  <c r="H14" i="9"/>
  <c r="D15" i="9"/>
  <c r="E15" i="9"/>
  <c r="H15" i="9"/>
  <c r="H16" i="9"/>
  <c r="G11" i="9"/>
  <c r="G12" i="9"/>
  <c r="G13" i="9"/>
  <c r="G14" i="9"/>
  <c r="G15" i="9"/>
  <c r="G16" i="9"/>
  <c r="E16" i="9"/>
  <c r="D16" i="9"/>
  <c r="T39" i="8"/>
  <c r="U39" i="8" s="1"/>
  <c r="T40" i="8"/>
  <c r="U40" i="8" s="1"/>
  <c r="T41" i="8"/>
  <c r="U41" i="8" s="1"/>
  <c r="T42" i="8"/>
  <c r="U42" i="8" s="1"/>
  <c r="T43" i="8"/>
  <c r="U43" i="8" s="1"/>
  <c r="T44" i="8"/>
  <c r="U44" i="8" s="1"/>
  <c r="T45" i="8"/>
  <c r="F38" i="2" s="1"/>
  <c r="L40" i="8"/>
  <c r="M40" i="8" s="1"/>
  <c r="P40" i="8" s="1"/>
  <c r="L41" i="8"/>
  <c r="M41" i="8" s="1"/>
  <c r="P41" i="8" s="1"/>
  <c r="L42" i="8"/>
  <c r="M42" i="8" s="1"/>
  <c r="P42" i="8" s="1"/>
  <c r="L43" i="8"/>
  <c r="M43" i="8" s="1"/>
  <c r="P43" i="8" s="1"/>
  <c r="L44" i="8"/>
  <c r="M44" i="8" s="1"/>
  <c r="P44" i="8" s="1"/>
  <c r="D40" i="8"/>
  <c r="E40" i="8" s="1"/>
  <c r="D41" i="8"/>
  <c r="E41" i="8" s="1"/>
  <c r="D42" i="8"/>
  <c r="E42" i="8" s="1"/>
  <c r="D43" i="8"/>
  <c r="E43" i="8" s="1"/>
  <c r="D44" i="8"/>
  <c r="E44" i="8" s="1"/>
  <c r="T25" i="8"/>
  <c r="U25" i="8" s="1"/>
  <c r="X25" i="8" s="1"/>
  <c r="T26" i="8"/>
  <c r="U26" i="8" s="1"/>
  <c r="X26" i="8" s="1"/>
  <c r="T27" i="8"/>
  <c r="U27" i="8" s="1"/>
  <c r="X27" i="8" s="1"/>
  <c r="T28" i="8"/>
  <c r="U28" i="8" s="1"/>
  <c r="X28" i="8" s="1"/>
  <c r="T29" i="8"/>
  <c r="U29" i="8" s="1"/>
  <c r="X29" i="8" s="1"/>
  <c r="L25" i="8"/>
  <c r="M25" i="8"/>
  <c r="P25" i="8"/>
  <c r="L26" i="8"/>
  <c r="M26" i="8"/>
  <c r="P26" i="8"/>
  <c r="L27" i="8"/>
  <c r="M27" i="8"/>
  <c r="P27" i="8"/>
  <c r="L28" i="8"/>
  <c r="M28" i="8"/>
  <c r="P28" i="8"/>
  <c r="L29" i="8"/>
  <c r="M29" i="8"/>
  <c r="P29" i="8"/>
  <c r="P30" i="8"/>
  <c r="O25" i="8"/>
  <c r="O26" i="8"/>
  <c r="O27" i="8"/>
  <c r="O28" i="8"/>
  <c r="O29" i="8"/>
  <c r="O30" i="8"/>
  <c r="M30" i="8"/>
  <c r="L30" i="8"/>
  <c r="H24" i="8"/>
  <c r="D25" i="8"/>
  <c r="E25" i="8"/>
  <c r="H25" i="8"/>
  <c r="D26" i="8"/>
  <c r="E26" i="8"/>
  <c r="H26" i="8"/>
  <c r="D27" i="8"/>
  <c r="E27" i="8"/>
  <c r="H27" i="8"/>
  <c r="D28" i="8"/>
  <c r="E28" i="8"/>
  <c r="H28" i="8"/>
  <c r="D29" i="8"/>
  <c r="E29" i="8"/>
  <c r="H29" i="8"/>
  <c r="H30" i="8"/>
  <c r="G24" i="8"/>
  <c r="G25" i="8"/>
  <c r="G26" i="8"/>
  <c r="G27" i="8"/>
  <c r="G28" i="8"/>
  <c r="G29" i="8"/>
  <c r="G30" i="8"/>
  <c r="E30" i="8"/>
  <c r="D30" i="8"/>
  <c r="T11" i="8"/>
  <c r="U11" i="8"/>
  <c r="X11" i="8"/>
  <c r="W11" i="8" s="1"/>
  <c r="G154" i="3" s="1"/>
  <c r="T12" i="8"/>
  <c r="U12" i="8"/>
  <c r="X12" i="8"/>
  <c r="W12" i="8" s="1"/>
  <c r="G155" i="3" s="1"/>
  <c r="T13" i="8"/>
  <c r="U13" i="8"/>
  <c r="X13" i="8"/>
  <c r="W13" i="8" s="1"/>
  <c r="G156" i="3" s="1"/>
  <c r="T14" i="8"/>
  <c r="U14" i="8"/>
  <c r="X14" i="8"/>
  <c r="W14" i="8" s="1"/>
  <c r="G157" i="3" s="1"/>
  <c r="T15" i="8"/>
  <c r="U15" i="8"/>
  <c r="X15" i="8"/>
  <c r="W15" i="8"/>
  <c r="U16" i="8"/>
  <c r="T16" i="8"/>
  <c r="L11" i="8"/>
  <c r="M11" i="8"/>
  <c r="P11" i="8"/>
  <c r="L12" i="8"/>
  <c r="M12" i="8"/>
  <c r="P12" i="8"/>
  <c r="L13" i="8"/>
  <c r="M13" i="8"/>
  <c r="P13" i="8"/>
  <c r="L14" i="8"/>
  <c r="M14" i="8"/>
  <c r="P14" i="8"/>
  <c r="L15" i="8"/>
  <c r="M15" i="8"/>
  <c r="P15" i="8"/>
  <c r="P16" i="8"/>
  <c r="O11" i="8"/>
  <c r="O12" i="8"/>
  <c r="O13" i="8"/>
  <c r="O14" i="8"/>
  <c r="O15" i="8"/>
  <c r="O16" i="8"/>
  <c r="M16" i="8"/>
  <c r="L16" i="8"/>
  <c r="D11" i="8"/>
  <c r="E11" i="8"/>
  <c r="H11" i="8"/>
  <c r="D12" i="8"/>
  <c r="E12" i="8"/>
  <c r="H12" i="8"/>
  <c r="D13" i="8"/>
  <c r="E13" i="8"/>
  <c r="H13" i="8"/>
  <c r="D14" i="8"/>
  <c r="E14" i="8"/>
  <c r="H14" i="8"/>
  <c r="D15" i="8"/>
  <c r="E15" i="8"/>
  <c r="H15" i="8"/>
  <c r="H16" i="8"/>
  <c r="G11" i="8"/>
  <c r="G12" i="8"/>
  <c r="G13" i="8"/>
  <c r="G14" i="8"/>
  <c r="G15" i="8"/>
  <c r="G16" i="8"/>
  <c r="E16" i="8"/>
  <c r="D16" i="8"/>
  <c r="T39" i="7"/>
  <c r="U39" i="7"/>
  <c r="X39" i="7"/>
  <c r="T40" i="7"/>
  <c r="U40" i="7"/>
  <c r="X40" i="7"/>
  <c r="T41" i="7"/>
  <c r="U41" i="7"/>
  <c r="X41" i="7"/>
  <c r="T42" i="7"/>
  <c r="U42" i="7"/>
  <c r="X42" i="7"/>
  <c r="T43" i="7"/>
  <c r="U43" i="7"/>
  <c r="X43" i="7"/>
  <c r="T44" i="7"/>
  <c r="U44" i="7"/>
  <c r="X44" i="7"/>
  <c r="X45" i="7"/>
  <c r="W39" i="7"/>
  <c r="W40" i="7"/>
  <c r="W41" i="7"/>
  <c r="W42" i="7"/>
  <c r="W43" i="7"/>
  <c r="W44" i="7"/>
  <c r="W45" i="7"/>
  <c r="U45" i="7"/>
  <c r="T45" i="7"/>
  <c r="P39" i="7"/>
  <c r="L40" i="7"/>
  <c r="M40" i="7"/>
  <c r="P40" i="7"/>
  <c r="L41" i="7"/>
  <c r="M41" i="7"/>
  <c r="P41" i="7"/>
  <c r="L42" i="7"/>
  <c r="M42" i="7"/>
  <c r="P42" i="7"/>
  <c r="L43" i="7"/>
  <c r="M43" i="7"/>
  <c r="P43" i="7"/>
  <c r="L44" i="7"/>
  <c r="M44" i="7"/>
  <c r="P44" i="7"/>
  <c r="P45" i="7"/>
  <c r="O39" i="7"/>
  <c r="O40" i="7"/>
  <c r="O41" i="7"/>
  <c r="O42" i="7"/>
  <c r="O43" i="7"/>
  <c r="O44" i="7"/>
  <c r="O45" i="7"/>
  <c r="M45" i="7"/>
  <c r="L45" i="7"/>
  <c r="D40" i="7"/>
  <c r="E40" i="7"/>
  <c r="H40" i="7"/>
  <c r="D41" i="7"/>
  <c r="E41" i="7"/>
  <c r="H41" i="7"/>
  <c r="D42" i="7"/>
  <c r="E42" i="7"/>
  <c r="H42" i="7"/>
  <c r="D43" i="7"/>
  <c r="E43" i="7"/>
  <c r="H43" i="7"/>
  <c r="D44" i="7"/>
  <c r="E44" i="7"/>
  <c r="H44" i="7"/>
  <c r="H45" i="7"/>
  <c r="G40" i="7"/>
  <c r="G41" i="7"/>
  <c r="G42" i="7"/>
  <c r="G43" i="7"/>
  <c r="G44" i="7"/>
  <c r="G45" i="7"/>
  <c r="E45" i="7"/>
  <c r="D45" i="7"/>
  <c r="T25" i="7"/>
  <c r="U25" i="7"/>
  <c r="X25" i="7"/>
  <c r="T26" i="7"/>
  <c r="U26" i="7"/>
  <c r="X26" i="7"/>
  <c r="T27" i="7"/>
  <c r="U27" i="7"/>
  <c r="X27" i="7"/>
  <c r="T28" i="7"/>
  <c r="U28" i="7"/>
  <c r="X28" i="7"/>
  <c r="T29" i="7"/>
  <c r="U29" i="7"/>
  <c r="X29" i="7"/>
  <c r="X30" i="7"/>
  <c r="W25" i="7"/>
  <c r="W26" i="7"/>
  <c r="W27" i="7"/>
  <c r="W28" i="7"/>
  <c r="W29" i="7"/>
  <c r="W30" i="7"/>
  <c r="U30" i="7"/>
  <c r="T30" i="7"/>
  <c r="L25" i="7"/>
  <c r="M25" i="7"/>
  <c r="P25" i="7"/>
  <c r="L26" i="7"/>
  <c r="M26" i="7"/>
  <c r="P26" i="7"/>
  <c r="L27" i="7"/>
  <c r="M27" i="7"/>
  <c r="P27" i="7"/>
  <c r="L28" i="7"/>
  <c r="M28" i="7"/>
  <c r="P28" i="7"/>
  <c r="L29" i="7"/>
  <c r="M29" i="7"/>
  <c r="P29" i="7"/>
  <c r="P30" i="7"/>
  <c r="O25" i="7"/>
  <c r="O26" i="7"/>
  <c r="O27" i="7"/>
  <c r="O28" i="7"/>
  <c r="O29" i="7"/>
  <c r="O30" i="7"/>
  <c r="M30" i="7"/>
  <c r="L30" i="7"/>
  <c r="H24" i="7"/>
  <c r="D25" i="7"/>
  <c r="E25" i="7"/>
  <c r="H25" i="7"/>
  <c r="D26" i="7"/>
  <c r="E26" i="7"/>
  <c r="H26" i="7"/>
  <c r="D27" i="7"/>
  <c r="E27" i="7"/>
  <c r="H27" i="7"/>
  <c r="D28" i="7"/>
  <c r="E28" i="7"/>
  <c r="H28" i="7"/>
  <c r="D29" i="7"/>
  <c r="E29" i="7"/>
  <c r="H29" i="7"/>
  <c r="H30" i="7"/>
  <c r="G24" i="7"/>
  <c r="G25" i="7"/>
  <c r="G26" i="7"/>
  <c r="G27" i="7"/>
  <c r="G28" i="7"/>
  <c r="G29" i="7"/>
  <c r="G30" i="7"/>
  <c r="E30" i="7"/>
  <c r="D30" i="7"/>
  <c r="T11" i="7"/>
  <c r="U11" i="7"/>
  <c r="X11" i="7"/>
  <c r="T12" i="7"/>
  <c r="U12" i="7"/>
  <c r="X12" i="7"/>
  <c r="T13" i="7"/>
  <c r="U13" i="7"/>
  <c r="X13" i="7"/>
  <c r="T14" i="7"/>
  <c r="U14" i="7"/>
  <c r="X14" i="7"/>
  <c r="T15" i="7"/>
  <c r="U15" i="7"/>
  <c r="X15" i="7"/>
  <c r="X16" i="7"/>
  <c r="W11" i="7"/>
  <c r="W12" i="7"/>
  <c r="W13" i="7"/>
  <c r="W14" i="7"/>
  <c r="W15" i="7"/>
  <c r="W16" i="7"/>
  <c r="U16" i="7"/>
  <c r="T16" i="7"/>
  <c r="L11" i="7"/>
  <c r="M11" i="7"/>
  <c r="P11" i="7"/>
  <c r="L12" i="7"/>
  <c r="M12" i="7"/>
  <c r="P12" i="7"/>
  <c r="L13" i="7"/>
  <c r="M13" i="7"/>
  <c r="P13" i="7"/>
  <c r="L14" i="7"/>
  <c r="M14" i="7"/>
  <c r="P14" i="7"/>
  <c r="L15" i="7"/>
  <c r="M15" i="7"/>
  <c r="P15" i="7"/>
  <c r="P16" i="7"/>
  <c r="O11" i="7"/>
  <c r="O12" i="7"/>
  <c r="O13" i="7"/>
  <c r="O14" i="7"/>
  <c r="O15" i="7"/>
  <c r="O16" i="7"/>
  <c r="M16" i="7"/>
  <c r="L16" i="7"/>
  <c r="D11" i="7"/>
  <c r="E11" i="7"/>
  <c r="H11" i="7"/>
  <c r="D12" i="7"/>
  <c r="E12" i="7"/>
  <c r="H12" i="7"/>
  <c r="D13" i="7"/>
  <c r="E13" i="7"/>
  <c r="H13" i="7"/>
  <c r="D14" i="7"/>
  <c r="E14" i="7"/>
  <c r="H14" i="7"/>
  <c r="D15" i="7"/>
  <c r="E15" i="7"/>
  <c r="H15" i="7"/>
  <c r="H16" i="7"/>
  <c r="G11" i="7"/>
  <c r="G12" i="7"/>
  <c r="G13" i="7"/>
  <c r="G14" i="7"/>
  <c r="G15" i="7"/>
  <c r="G16" i="7"/>
  <c r="E16" i="7"/>
  <c r="D16" i="7"/>
  <c r="T11" i="6"/>
  <c r="U11" i="6" s="1"/>
  <c r="T12" i="6"/>
  <c r="U12" i="6" s="1"/>
  <c r="T13" i="6"/>
  <c r="U13" i="6" s="1"/>
  <c r="T14" i="6"/>
  <c r="U14" i="6" s="1"/>
  <c r="T15" i="6"/>
  <c r="U15" i="6" s="1"/>
  <c r="L11" i="6"/>
  <c r="M11" i="6" s="1"/>
  <c r="P11" i="6" s="1"/>
  <c r="L12" i="6"/>
  <c r="M12" i="6" s="1"/>
  <c r="P12" i="6" s="1"/>
  <c r="L13" i="6"/>
  <c r="M13" i="6" s="1"/>
  <c r="P13" i="6" s="1"/>
  <c r="L14" i="6"/>
  <c r="M14" i="6"/>
  <c r="P14" i="6" s="1"/>
  <c r="L15" i="6"/>
  <c r="M15" i="6" s="1"/>
  <c r="P15" i="6" s="1"/>
  <c r="D11" i="6"/>
  <c r="E11" i="6"/>
  <c r="H11" i="6"/>
  <c r="D12" i="6"/>
  <c r="E12" i="6"/>
  <c r="H12" i="6"/>
  <c r="D13" i="6"/>
  <c r="E13" i="6"/>
  <c r="H13" i="6"/>
  <c r="D14" i="6"/>
  <c r="E14" i="6"/>
  <c r="H14" i="6"/>
  <c r="D15" i="6"/>
  <c r="E15" i="6"/>
  <c r="H15" i="6"/>
  <c r="H16" i="6"/>
  <c r="G11" i="6"/>
  <c r="G12" i="6"/>
  <c r="G13" i="6"/>
  <c r="G14" i="6"/>
  <c r="G15" i="6"/>
  <c r="G16" i="6"/>
  <c r="E16" i="6"/>
  <c r="D16" i="6"/>
  <c r="T39" i="6"/>
  <c r="T40" i="6"/>
  <c r="U40" i="6" s="1"/>
  <c r="T41" i="6"/>
  <c r="U41" i="6" s="1"/>
  <c r="T42" i="6"/>
  <c r="U42" i="6" s="1"/>
  <c r="T43" i="6"/>
  <c r="U43" i="6"/>
  <c r="X43" i="6" s="1"/>
  <c r="T44" i="6"/>
  <c r="U44" i="6" s="1"/>
  <c r="L40" i="6"/>
  <c r="M40" i="6" s="1"/>
  <c r="P40" i="6" s="1"/>
  <c r="O40" i="6" s="1"/>
  <c r="L41" i="6"/>
  <c r="M41" i="6" s="1"/>
  <c r="P41" i="6" s="1"/>
  <c r="O41" i="6" s="1"/>
  <c r="L42" i="6"/>
  <c r="M42" i="6" s="1"/>
  <c r="P42" i="6" s="1"/>
  <c r="O42" i="6" s="1"/>
  <c r="L43" i="6"/>
  <c r="M43" i="6" s="1"/>
  <c r="P43" i="6" s="1"/>
  <c r="O43" i="6" s="1"/>
  <c r="L44" i="6"/>
  <c r="M44" i="6" s="1"/>
  <c r="P44" i="6" s="1"/>
  <c r="O44" i="6" s="1"/>
  <c r="D40" i="6"/>
  <c r="E40" i="6" s="1"/>
  <c r="D41" i="6"/>
  <c r="E41" i="6" s="1"/>
  <c r="D42" i="6"/>
  <c r="E42" i="6" s="1"/>
  <c r="D43" i="6"/>
  <c r="E43" i="6" s="1"/>
  <c r="D44" i="6"/>
  <c r="E44" i="6" s="1"/>
  <c r="T25" i="6"/>
  <c r="U25" i="6" s="1"/>
  <c r="X25" i="6" s="1"/>
  <c r="T26" i="6"/>
  <c r="U26" i="6" s="1"/>
  <c r="X26" i="6" s="1"/>
  <c r="T27" i="6"/>
  <c r="U27" i="6" s="1"/>
  <c r="X27" i="6" s="1"/>
  <c r="T28" i="6"/>
  <c r="U28" i="6" s="1"/>
  <c r="X28" i="6" s="1"/>
  <c r="T29" i="6"/>
  <c r="U29" i="6" s="1"/>
  <c r="X29" i="6" s="1"/>
  <c r="L25" i="6"/>
  <c r="M25" i="6" s="1"/>
  <c r="L26" i="6"/>
  <c r="M26" i="6" s="1"/>
  <c r="L27" i="6"/>
  <c r="M27" i="6" s="1"/>
  <c r="L28" i="6"/>
  <c r="M28" i="6" s="1"/>
  <c r="L29" i="6"/>
  <c r="M29" i="6" s="1"/>
  <c r="H24" i="6"/>
  <c r="G24" i="6" s="1"/>
  <c r="D25" i="6"/>
  <c r="E25" i="6"/>
  <c r="H25" i="6"/>
  <c r="H30" i="6" s="1"/>
  <c r="D26" i="6"/>
  <c r="E26" i="6"/>
  <c r="H26" i="6"/>
  <c r="G26" i="6" s="1"/>
  <c r="D27" i="6"/>
  <c r="E27" i="6"/>
  <c r="H27" i="6"/>
  <c r="D28" i="6"/>
  <c r="E28" i="6"/>
  <c r="H28" i="6"/>
  <c r="D29" i="6"/>
  <c r="E29" i="6"/>
  <c r="H29" i="6"/>
  <c r="G29" i="6" s="1"/>
  <c r="G25" i="6"/>
  <c r="G27" i="6"/>
  <c r="G28" i="6"/>
  <c r="E30" i="6"/>
  <c r="D30" i="6"/>
  <c r="E11" i="19"/>
  <c r="F11" i="19" s="1"/>
  <c r="J268" i="3" s="1"/>
  <c r="E10" i="19"/>
  <c r="F10" i="19" s="1"/>
  <c r="M11" i="19"/>
  <c r="M10" i="19"/>
  <c r="O10" i="19" s="1"/>
  <c r="E12" i="19"/>
  <c r="F12" i="19" s="1"/>
  <c r="J269" i="3" s="1"/>
  <c r="M12" i="19"/>
  <c r="S12" i="19"/>
  <c r="U12" i="19" s="1"/>
  <c r="E13" i="19"/>
  <c r="F13" i="19" s="1"/>
  <c r="J270" i="3" s="1"/>
  <c r="M13" i="19"/>
  <c r="V11" i="19"/>
  <c r="V12" i="19"/>
  <c r="X12" i="19" s="1"/>
  <c r="J253" i="3" s="1"/>
  <c r="V13" i="19"/>
  <c r="X13" i="19" s="1"/>
  <c r="J254" i="3" s="1"/>
  <c r="Y13" i="19"/>
  <c r="AA13" i="19" s="1"/>
  <c r="E14" i="19"/>
  <c r="F14" i="19" s="1"/>
  <c r="J271" i="3" s="1"/>
  <c r="E15" i="19"/>
  <c r="F15" i="19" s="1"/>
  <c r="J272" i="3" s="1"/>
  <c r="M14" i="19"/>
  <c r="M15" i="19"/>
  <c r="O15" i="19" s="1"/>
  <c r="V14" i="19"/>
  <c r="V15" i="19"/>
  <c r="X15" i="19" s="1"/>
  <c r="J256" i="3" s="1"/>
  <c r="F39" i="19"/>
  <c r="F41" i="19"/>
  <c r="F44" i="19"/>
  <c r="AB10" i="18"/>
  <c r="AD10" i="18" s="1"/>
  <c r="E11" i="18"/>
  <c r="F11" i="18" s="1"/>
  <c r="I268" i="3" s="1"/>
  <c r="G11" i="18"/>
  <c r="E10" i="18"/>
  <c r="F10" i="18" s="1"/>
  <c r="M11" i="18"/>
  <c r="M10" i="18"/>
  <c r="O10" i="18" s="1"/>
  <c r="P11" i="18"/>
  <c r="E12" i="18"/>
  <c r="F12" i="18" s="1"/>
  <c r="I269" i="3" s="1"/>
  <c r="M12" i="18"/>
  <c r="V11" i="18"/>
  <c r="V12" i="18"/>
  <c r="X12" i="18" s="1"/>
  <c r="I253" i="3" s="1"/>
  <c r="E13" i="18"/>
  <c r="F13" i="18" s="1"/>
  <c r="I270" i="3" s="1"/>
  <c r="I311" i="3" s="1"/>
  <c r="J13" i="18"/>
  <c r="M13" i="18"/>
  <c r="V13" i="18"/>
  <c r="E14" i="18"/>
  <c r="F14" i="18" s="1"/>
  <c r="I271" i="3" s="1"/>
  <c r="E15" i="18"/>
  <c r="F15" i="18" s="1"/>
  <c r="G15" i="18"/>
  <c r="M14" i="18"/>
  <c r="M15" i="18"/>
  <c r="O15" i="18" s="1"/>
  <c r="P14" i="18"/>
  <c r="P15" i="18"/>
  <c r="R15" i="18" s="1"/>
  <c r="I248" i="3" s="1"/>
  <c r="V14" i="18"/>
  <c r="V15" i="18"/>
  <c r="X15" i="18" s="1"/>
  <c r="I256" i="3" s="1"/>
  <c r="Y15" i="18"/>
  <c r="AA15" i="18" s="1"/>
  <c r="F39" i="18"/>
  <c r="F41" i="18"/>
  <c r="F44" i="18"/>
  <c r="E12" i="17"/>
  <c r="F12" i="17" s="1"/>
  <c r="H269" i="3" s="1"/>
  <c r="G12" i="17"/>
  <c r="J12" i="17"/>
  <c r="Y12" i="17"/>
  <c r="AA12" i="17" s="1"/>
  <c r="E13" i="17"/>
  <c r="F13" i="17" s="1"/>
  <c r="H270" i="3" s="1"/>
  <c r="G13" i="17"/>
  <c r="J13" i="17"/>
  <c r="V13" i="17"/>
  <c r="F37" i="17"/>
  <c r="E11" i="17"/>
  <c r="F11" i="17"/>
  <c r="G11" i="17"/>
  <c r="E10" i="17"/>
  <c r="F10" i="17" s="1"/>
  <c r="J11" i="17"/>
  <c r="E14" i="17"/>
  <c r="F14" i="17"/>
  <c r="G14" i="17"/>
  <c r="J14" i="17"/>
  <c r="E15" i="17"/>
  <c r="F15" i="17" s="1"/>
  <c r="H272" i="3" s="1"/>
  <c r="G15" i="17"/>
  <c r="J15" i="17"/>
  <c r="F42" i="17"/>
  <c r="AB14" i="17"/>
  <c r="E11" i="16"/>
  <c r="F11" i="16" s="1"/>
  <c r="G268" i="3" s="1"/>
  <c r="G11" i="16"/>
  <c r="E10" i="16"/>
  <c r="F10" i="16" s="1"/>
  <c r="G10" i="16"/>
  <c r="J11" i="16"/>
  <c r="M11" i="16"/>
  <c r="M10" i="16"/>
  <c r="O10" i="16" s="1"/>
  <c r="P11" i="16"/>
  <c r="P10" i="16"/>
  <c r="R10" i="16" s="1"/>
  <c r="E12" i="16"/>
  <c r="F12" i="16" s="1"/>
  <c r="G12" i="16"/>
  <c r="J12" i="16"/>
  <c r="E38" i="16" s="1"/>
  <c r="M12" i="16"/>
  <c r="P12" i="16"/>
  <c r="E13" i="16"/>
  <c r="F13" i="16" s="1"/>
  <c r="G270" i="3" s="1"/>
  <c r="G311" i="3" s="1"/>
  <c r="G13" i="16"/>
  <c r="J13" i="16"/>
  <c r="M13" i="16"/>
  <c r="P13" i="16"/>
  <c r="J40" i="16"/>
  <c r="E14" i="16"/>
  <c r="F14" i="16" s="1"/>
  <c r="G271" i="3" s="1"/>
  <c r="G14" i="16"/>
  <c r="J14" i="16"/>
  <c r="E15" i="16"/>
  <c r="F15" i="16" s="1"/>
  <c r="G15" i="16"/>
  <c r="J15" i="16"/>
  <c r="M14" i="16"/>
  <c r="M15" i="16"/>
  <c r="O15" i="16" s="1"/>
  <c r="P14" i="16"/>
  <c r="P15" i="16"/>
  <c r="R15" i="16" s="1"/>
  <c r="G248" i="3" s="1"/>
  <c r="F41" i="16"/>
  <c r="S10" i="15"/>
  <c r="U10" i="15" s="1"/>
  <c r="V10" i="15"/>
  <c r="X10" i="15" s="1"/>
  <c r="Y10" i="15"/>
  <c r="AA10" i="15" s="1"/>
  <c r="AB10" i="15"/>
  <c r="AD10" i="15" s="1"/>
  <c r="F259" i="3" s="1"/>
  <c r="E11" i="15"/>
  <c r="F11" i="15" s="1"/>
  <c r="F268" i="3" s="1"/>
  <c r="G11" i="15"/>
  <c r="E10" i="15"/>
  <c r="F10" i="15" s="1"/>
  <c r="G10" i="15"/>
  <c r="J11" i="15"/>
  <c r="J10" i="15"/>
  <c r="L10" i="15" s="1"/>
  <c r="F235" i="3" s="1"/>
  <c r="M11" i="15"/>
  <c r="M10" i="15"/>
  <c r="O10" i="15" s="1"/>
  <c r="P11" i="15"/>
  <c r="P10" i="15"/>
  <c r="R10" i="15" s="1"/>
  <c r="F243" i="3" s="1"/>
  <c r="E12" i="15"/>
  <c r="F12" i="15" s="1"/>
  <c r="F269" i="3" s="1"/>
  <c r="G12" i="15"/>
  <c r="J12" i="15"/>
  <c r="M12" i="15"/>
  <c r="P12" i="15"/>
  <c r="S11" i="15"/>
  <c r="S12" i="15"/>
  <c r="U12" i="15" s="1"/>
  <c r="V11" i="15"/>
  <c r="V12" i="15"/>
  <c r="X12" i="15" s="1"/>
  <c r="F253" i="3" s="1"/>
  <c r="E13" i="15"/>
  <c r="F13" i="15" s="1"/>
  <c r="F270" i="3" s="1"/>
  <c r="G13" i="15"/>
  <c r="J13" i="15"/>
  <c r="M13" i="15"/>
  <c r="P13" i="15"/>
  <c r="S13" i="15"/>
  <c r="H39" i="15" s="1"/>
  <c r="V13" i="15"/>
  <c r="Y11" i="15"/>
  <c r="Y12" i="15"/>
  <c r="AA12" i="15" s="1"/>
  <c r="Y13" i="15"/>
  <c r="AA13" i="15" s="1"/>
  <c r="AB11" i="15"/>
  <c r="AD11" i="15" s="1"/>
  <c r="F260" i="3" s="1"/>
  <c r="AB12" i="15"/>
  <c r="AD12" i="15" s="1"/>
  <c r="F261" i="3" s="1"/>
  <c r="AB13" i="15"/>
  <c r="AD13" i="15" s="1"/>
  <c r="F262" i="3" s="1"/>
  <c r="E14" i="15"/>
  <c r="F14" i="15" s="1"/>
  <c r="G14" i="15"/>
  <c r="E15" i="15"/>
  <c r="F15" i="15" s="1"/>
  <c r="F272" i="3" s="1"/>
  <c r="G15" i="15"/>
  <c r="J14" i="15"/>
  <c r="J15" i="15"/>
  <c r="L15" i="15" s="1"/>
  <c r="M14" i="15"/>
  <c r="M15" i="15"/>
  <c r="O15" i="15" s="1"/>
  <c r="P14" i="15"/>
  <c r="P15" i="15"/>
  <c r="R15" i="15" s="1"/>
  <c r="F248" i="3" s="1"/>
  <c r="S14" i="15"/>
  <c r="S15" i="15"/>
  <c r="U15" i="15" s="1"/>
  <c r="V14" i="15"/>
  <c r="V15" i="15"/>
  <c r="X15" i="15" s="1"/>
  <c r="F256" i="3" s="1"/>
  <c r="Y14" i="15"/>
  <c r="Y15" i="15"/>
  <c r="AA15" i="15" s="1"/>
  <c r="AB14" i="15"/>
  <c r="AB15" i="15"/>
  <c r="AD15" i="15"/>
  <c r="F38" i="15"/>
  <c r="F41" i="15"/>
  <c r="H37" i="15"/>
  <c r="H41" i="15"/>
  <c r="E11" i="14"/>
  <c r="F11" i="14" s="1"/>
  <c r="E268" i="3" s="1"/>
  <c r="E10" i="14"/>
  <c r="F10" i="14" s="1"/>
  <c r="M11" i="14"/>
  <c r="M10" i="14"/>
  <c r="O10" i="14" s="1"/>
  <c r="E12" i="14"/>
  <c r="F12" i="14" s="1"/>
  <c r="E269" i="3" s="1"/>
  <c r="M12" i="14"/>
  <c r="E13" i="14"/>
  <c r="F13" i="14" s="1"/>
  <c r="E270" i="3" s="1"/>
  <c r="M13" i="14"/>
  <c r="E14" i="14"/>
  <c r="F14" i="14" s="1"/>
  <c r="E271" i="3" s="1"/>
  <c r="E312" i="3" s="1"/>
  <c r="E15" i="14"/>
  <c r="F15" i="14" s="1"/>
  <c r="E272" i="3" s="1"/>
  <c r="M14" i="14"/>
  <c r="M15" i="14"/>
  <c r="O15" i="14" s="1"/>
  <c r="F39" i="14"/>
  <c r="F41" i="14"/>
  <c r="F44" i="14"/>
  <c r="E36" i="15"/>
  <c r="E37" i="15"/>
  <c r="C46" i="2"/>
  <c r="C35" i="2"/>
  <c r="C34" i="2"/>
  <c r="T39" i="5"/>
  <c r="U39" i="5" s="1"/>
  <c r="T40" i="5"/>
  <c r="U40" i="5" s="1"/>
  <c r="T41" i="5"/>
  <c r="U41" i="5" s="1"/>
  <c r="T42" i="5"/>
  <c r="U42" i="5" s="1"/>
  <c r="T43" i="5"/>
  <c r="U43" i="5" s="1"/>
  <c r="T44" i="5"/>
  <c r="U44" i="5" s="1"/>
  <c r="L40" i="5"/>
  <c r="M40" i="5" s="1"/>
  <c r="P40" i="5" s="1"/>
  <c r="L41" i="5"/>
  <c r="M41" i="5" s="1"/>
  <c r="P41" i="5" s="1"/>
  <c r="L42" i="5"/>
  <c r="M42" i="5" s="1"/>
  <c r="P42" i="5" s="1"/>
  <c r="L43" i="5"/>
  <c r="M43" i="5" s="1"/>
  <c r="P43" i="5" s="1"/>
  <c r="L44" i="5"/>
  <c r="M44" i="5" s="1"/>
  <c r="P44" i="5" s="1"/>
  <c r="D40" i="5"/>
  <c r="E40" i="5" s="1"/>
  <c r="D41" i="5"/>
  <c r="E41" i="5" s="1"/>
  <c r="D42" i="5"/>
  <c r="E42" i="5" s="1"/>
  <c r="D43" i="5"/>
  <c r="E43" i="5"/>
  <c r="H43" i="5" s="1"/>
  <c r="D44" i="5"/>
  <c r="E44" i="5"/>
  <c r="H44" i="5" s="1"/>
  <c r="T25" i="5"/>
  <c r="U25" i="5"/>
  <c r="X25" i="5"/>
  <c r="W25" i="5" s="1"/>
  <c r="T26" i="5"/>
  <c r="U26" i="5"/>
  <c r="X26" i="5"/>
  <c r="T27" i="5"/>
  <c r="U27" i="5"/>
  <c r="X27" i="5"/>
  <c r="W27" i="5" s="1"/>
  <c r="T28" i="5"/>
  <c r="U28" i="5"/>
  <c r="X28" i="5"/>
  <c r="T29" i="5"/>
  <c r="U29" i="5"/>
  <c r="X29" i="5"/>
  <c r="W26" i="5"/>
  <c r="W28" i="5"/>
  <c r="W29" i="5"/>
  <c r="U30" i="5"/>
  <c r="T30" i="5"/>
  <c r="L25" i="5"/>
  <c r="M25" i="5" s="1"/>
  <c r="L26" i="5"/>
  <c r="M26" i="5" s="1"/>
  <c r="L27" i="5"/>
  <c r="M27" i="5" s="1"/>
  <c r="L28" i="5"/>
  <c r="M28" i="5" s="1"/>
  <c r="L29" i="5"/>
  <c r="M29" i="5" s="1"/>
  <c r="D25" i="5"/>
  <c r="E25" i="5" s="1"/>
  <c r="H25" i="5" s="1"/>
  <c r="D26" i="5"/>
  <c r="E26" i="5" s="1"/>
  <c r="H26" i="5" s="1"/>
  <c r="D27" i="5"/>
  <c r="E27" i="5" s="1"/>
  <c r="H27" i="5" s="1"/>
  <c r="D28" i="5"/>
  <c r="E28" i="5" s="1"/>
  <c r="H28" i="5" s="1"/>
  <c r="D29" i="5"/>
  <c r="E29" i="5" s="1"/>
  <c r="H29" i="5" s="1"/>
  <c r="T11" i="5"/>
  <c r="U11" i="5"/>
  <c r="X11" i="5"/>
  <c r="T12" i="5"/>
  <c r="U12" i="5"/>
  <c r="X12" i="5"/>
  <c r="T13" i="5"/>
  <c r="U13" i="5"/>
  <c r="X13" i="5"/>
  <c r="T14" i="5"/>
  <c r="U14" i="5"/>
  <c r="X14" i="5"/>
  <c r="T15" i="5"/>
  <c r="U15" i="5"/>
  <c r="X15" i="5"/>
  <c r="X16" i="5"/>
  <c r="W11" i="5"/>
  <c r="W12" i="5"/>
  <c r="W13" i="5"/>
  <c r="W14" i="5"/>
  <c r="W15" i="5"/>
  <c r="W16" i="5"/>
  <c r="U16" i="5"/>
  <c r="T16" i="5"/>
  <c r="L11" i="5"/>
  <c r="M11" i="5"/>
  <c r="P11" i="5"/>
  <c r="L12" i="5"/>
  <c r="M12" i="5"/>
  <c r="P12" i="5"/>
  <c r="L13" i="5"/>
  <c r="M13" i="5"/>
  <c r="P13" i="5"/>
  <c r="L14" i="5"/>
  <c r="M14" i="5"/>
  <c r="P14" i="5"/>
  <c r="L15" i="5"/>
  <c r="M15" i="5"/>
  <c r="P15" i="5"/>
  <c r="P16" i="5"/>
  <c r="O11" i="5"/>
  <c r="O12" i="5"/>
  <c r="O13" i="5"/>
  <c r="O14" i="5"/>
  <c r="O15" i="5"/>
  <c r="O16" i="5"/>
  <c r="M16" i="5"/>
  <c r="L16" i="5"/>
  <c r="D11" i="5"/>
  <c r="E11" i="5"/>
  <c r="H11" i="5"/>
  <c r="D12" i="5"/>
  <c r="E12" i="5"/>
  <c r="H12" i="5"/>
  <c r="D13" i="5"/>
  <c r="E13" i="5"/>
  <c r="H13" i="5"/>
  <c r="D14" i="5"/>
  <c r="E14" i="5"/>
  <c r="H14" i="5"/>
  <c r="D15" i="5"/>
  <c r="E15" i="5"/>
  <c r="H15" i="5"/>
  <c r="H16" i="5"/>
  <c r="G11" i="5"/>
  <c r="G12" i="5"/>
  <c r="G13" i="5"/>
  <c r="G14" i="5"/>
  <c r="G15" i="5"/>
  <c r="G16" i="5"/>
  <c r="E16" i="5"/>
  <c r="D16" i="5"/>
  <c r="B56" i="2"/>
  <c r="B24" i="2" s="1"/>
  <c r="B55" i="2"/>
  <c r="B54" i="2"/>
  <c r="B53" i="2"/>
  <c r="B52" i="2"/>
  <c r="B50" i="2"/>
  <c r="B49" i="2"/>
  <c r="B48" i="2"/>
  <c r="B47" i="2"/>
  <c r="B46" i="2"/>
  <c r="B44" i="2"/>
  <c r="B43" i="2"/>
  <c r="B42" i="2"/>
  <c r="B41" i="2"/>
  <c r="B40" i="2"/>
  <c r="B38" i="2"/>
  <c r="B37" i="2"/>
  <c r="B36" i="2"/>
  <c r="B35" i="2"/>
  <c r="B34" i="2"/>
  <c r="U45" i="4"/>
  <c r="W45" i="4"/>
  <c r="X45" i="4"/>
  <c r="T45" i="4"/>
  <c r="M45" i="4"/>
  <c r="O45" i="4"/>
  <c r="P45" i="4"/>
  <c r="L45" i="4"/>
  <c r="H45" i="4"/>
  <c r="E45" i="4"/>
  <c r="G45" i="4"/>
  <c r="D45" i="4"/>
  <c r="X30" i="4"/>
  <c r="U30" i="4"/>
  <c r="W30" i="4"/>
  <c r="T30" i="4"/>
  <c r="M30" i="4"/>
  <c r="O30" i="4"/>
  <c r="P30" i="4"/>
  <c r="L30" i="4"/>
  <c r="E30" i="4"/>
  <c r="G30" i="4"/>
  <c r="H30" i="4"/>
  <c r="D30" i="4"/>
  <c r="U16" i="4"/>
  <c r="W16" i="4"/>
  <c r="X16" i="4"/>
  <c r="T16" i="4"/>
  <c r="M16" i="4"/>
  <c r="O16" i="4"/>
  <c r="P16" i="4"/>
  <c r="L16" i="4"/>
  <c r="E16" i="4"/>
  <c r="G16" i="4"/>
  <c r="H16" i="4"/>
  <c r="D16" i="4"/>
  <c r="R10" i="12"/>
  <c r="T10" i="12" s="1"/>
  <c r="U10" i="12"/>
  <c r="W10" i="12" s="1"/>
  <c r="C251" i="3" s="1"/>
  <c r="X10" i="12"/>
  <c r="Z10" i="12" s="1"/>
  <c r="AA10" i="12"/>
  <c r="AC10" i="12" s="1"/>
  <c r="E11" i="12"/>
  <c r="F11" i="12" s="1"/>
  <c r="C268" i="3" s="1"/>
  <c r="G11" i="12"/>
  <c r="I11" i="12"/>
  <c r="E10" i="12"/>
  <c r="F10" i="12" s="1"/>
  <c r="G10" i="12"/>
  <c r="E38" i="12" s="1"/>
  <c r="I10" i="12"/>
  <c r="L11" i="12"/>
  <c r="L10" i="12"/>
  <c r="N10" i="12" s="1"/>
  <c r="O11" i="12"/>
  <c r="O10" i="12"/>
  <c r="Q10" i="12" s="1"/>
  <c r="R11" i="12"/>
  <c r="E12" i="12"/>
  <c r="F12" i="12"/>
  <c r="G12" i="12"/>
  <c r="I12" i="12"/>
  <c r="L12" i="12"/>
  <c r="O12" i="12"/>
  <c r="E40" i="12" s="1"/>
  <c r="R12" i="12"/>
  <c r="U11" i="12"/>
  <c r="U12" i="12"/>
  <c r="W12" i="12" s="1"/>
  <c r="X11" i="12"/>
  <c r="H39" i="12" s="1"/>
  <c r="X12" i="12"/>
  <c r="Z12" i="12" s="1"/>
  <c r="E13" i="12"/>
  <c r="F13" i="12" s="1"/>
  <c r="C270" i="3" s="1"/>
  <c r="G13" i="12"/>
  <c r="I13" i="12"/>
  <c r="L13" i="12"/>
  <c r="O13" i="12"/>
  <c r="R13" i="12"/>
  <c r="U13" i="12"/>
  <c r="X13" i="12"/>
  <c r="AA11" i="12"/>
  <c r="AA12" i="12"/>
  <c r="AC12" i="12" s="1"/>
  <c r="C261" i="3" s="1"/>
  <c r="AA13" i="12"/>
  <c r="AC13" i="12" s="1"/>
  <c r="C262" i="3" s="1"/>
  <c r="E14" i="12"/>
  <c r="F14" i="12" s="1"/>
  <c r="G14" i="12"/>
  <c r="I14" i="12"/>
  <c r="E15" i="12"/>
  <c r="F15" i="12" s="1"/>
  <c r="C272" i="3" s="1"/>
  <c r="G15" i="12"/>
  <c r="I15" i="12"/>
  <c r="L14" i="12"/>
  <c r="L15" i="12"/>
  <c r="N15" i="12" s="1"/>
  <c r="O14" i="12"/>
  <c r="O15" i="12"/>
  <c r="R14" i="12"/>
  <c r="R15" i="12"/>
  <c r="U14" i="12"/>
  <c r="H42" i="12" s="1"/>
  <c r="U15" i="12"/>
  <c r="W15" i="12" s="1"/>
  <c r="C256" i="3" s="1"/>
  <c r="X14" i="12"/>
  <c r="X15" i="12"/>
  <c r="Z15" i="12" s="1"/>
  <c r="AA14" i="12"/>
  <c r="AA15" i="12"/>
  <c r="AC15" i="12" s="1"/>
  <c r="C264" i="3" s="1"/>
  <c r="F38" i="12"/>
  <c r="F43" i="12"/>
  <c r="H38" i="12"/>
  <c r="H40" i="12"/>
  <c r="Q15" i="12"/>
  <c r="E41" i="12"/>
  <c r="E42" i="12"/>
  <c r="D18" i="11"/>
  <c r="E18" i="11"/>
  <c r="H18" i="11"/>
  <c r="E27" i="19"/>
  <c r="F27" i="19" s="1"/>
  <c r="J199" i="22" s="1"/>
  <c r="L18" i="11"/>
  <c r="M18" i="11" s="1"/>
  <c r="P18" i="11" s="1"/>
  <c r="T18" i="11"/>
  <c r="U18" i="11"/>
  <c r="X18" i="11"/>
  <c r="J27" i="19" s="1"/>
  <c r="D32" i="11"/>
  <c r="E32" i="11" s="1"/>
  <c r="H32" i="11" s="1"/>
  <c r="L32" i="11"/>
  <c r="M32" i="11" s="1"/>
  <c r="D47" i="11"/>
  <c r="E47" i="11" s="1"/>
  <c r="D19" i="11"/>
  <c r="E19" i="11"/>
  <c r="H19" i="11"/>
  <c r="E28" i="19"/>
  <c r="D17" i="11"/>
  <c r="E17" i="11"/>
  <c r="H17" i="11"/>
  <c r="E26" i="19"/>
  <c r="L47" i="11"/>
  <c r="M47" i="11" s="1"/>
  <c r="P47" i="11" s="1"/>
  <c r="L48" i="11"/>
  <c r="M48" i="11" s="1"/>
  <c r="P48" i="11" s="1"/>
  <c r="L46" i="11"/>
  <c r="M46" i="11" s="1"/>
  <c r="P46" i="11" s="1"/>
  <c r="D48" i="11"/>
  <c r="E48" i="11" s="1"/>
  <c r="D46" i="11"/>
  <c r="E46" i="11" s="1"/>
  <c r="T33" i="11"/>
  <c r="U33" i="11" s="1"/>
  <c r="X33" i="11" s="1"/>
  <c r="L33" i="11"/>
  <c r="M33" i="11"/>
  <c r="P33" i="11" s="1"/>
  <c r="L31" i="11"/>
  <c r="M31" i="11" s="1"/>
  <c r="D33" i="11"/>
  <c r="E33" i="11" s="1"/>
  <c r="H33" i="11" s="1"/>
  <c r="D31" i="11"/>
  <c r="E31" i="11" s="1"/>
  <c r="H31" i="11" s="1"/>
  <c r="T19" i="11"/>
  <c r="U19" i="11"/>
  <c r="X19" i="11"/>
  <c r="J28" i="19" s="1"/>
  <c r="T17" i="11"/>
  <c r="U17" i="11"/>
  <c r="X17" i="11"/>
  <c r="J26" i="19" s="1"/>
  <c r="L19" i="11"/>
  <c r="M19" i="11" s="1"/>
  <c r="P19" i="11" s="1"/>
  <c r="L17" i="11"/>
  <c r="M17" i="11" s="1"/>
  <c r="P17" i="11" s="1"/>
  <c r="L47" i="10"/>
  <c r="M47" i="10" s="1"/>
  <c r="P47" i="10" s="1"/>
  <c r="L48" i="10"/>
  <c r="M48" i="10" s="1"/>
  <c r="P48" i="10" s="1"/>
  <c r="L46" i="10"/>
  <c r="M46" i="10" s="1"/>
  <c r="P46" i="10" s="1"/>
  <c r="D47" i="10"/>
  <c r="E47" i="10" s="1"/>
  <c r="D48" i="10"/>
  <c r="E48" i="10" s="1"/>
  <c r="D46" i="10"/>
  <c r="E46" i="10" s="1"/>
  <c r="T33" i="10"/>
  <c r="U33" i="10" s="1"/>
  <c r="X33" i="10" s="1"/>
  <c r="L32" i="10"/>
  <c r="M32" i="10" s="1"/>
  <c r="L33" i="10"/>
  <c r="M33" i="10" s="1"/>
  <c r="L31" i="10"/>
  <c r="M31" i="10" s="1"/>
  <c r="D32" i="10"/>
  <c r="E32" i="10" s="1"/>
  <c r="H32" i="10" s="1"/>
  <c r="D33" i="10"/>
  <c r="E33" i="10" s="1"/>
  <c r="H33" i="10" s="1"/>
  <c r="D31" i="10"/>
  <c r="E31" i="10" s="1"/>
  <c r="H31" i="10" s="1"/>
  <c r="T18" i="10"/>
  <c r="U18" i="10"/>
  <c r="X18" i="10"/>
  <c r="J27" i="18" s="1"/>
  <c r="T19" i="10"/>
  <c r="U19" i="10"/>
  <c r="X19" i="10"/>
  <c r="J28" i="18" s="1"/>
  <c r="T17" i="10"/>
  <c r="U17" i="10"/>
  <c r="X17" i="10"/>
  <c r="J26" i="18" s="1"/>
  <c r="L18" i="10"/>
  <c r="M18" i="10" s="1"/>
  <c r="P18" i="10" s="1"/>
  <c r="L19" i="10"/>
  <c r="M19" i="10" s="1"/>
  <c r="P19" i="10" s="1"/>
  <c r="L17" i="10"/>
  <c r="M17" i="10" s="1"/>
  <c r="P17" i="10" s="1"/>
  <c r="D18" i="10"/>
  <c r="E18" i="10"/>
  <c r="H18" i="10"/>
  <c r="E27" i="18"/>
  <c r="D19" i="10"/>
  <c r="E19" i="10"/>
  <c r="H19" i="10"/>
  <c r="E28" i="18"/>
  <c r="D17" i="10"/>
  <c r="E17" i="10"/>
  <c r="H17" i="10"/>
  <c r="E26" i="18"/>
  <c r="F26" i="18" s="1"/>
  <c r="X47" i="9"/>
  <c r="AB25" i="17" s="1"/>
  <c r="X48" i="9"/>
  <c r="AB26" i="17" s="1"/>
  <c r="X46" i="9"/>
  <c r="AB24" i="17" s="1"/>
  <c r="L47" i="9"/>
  <c r="M47" i="9"/>
  <c r="P47" i="9"/>
  <c r="Y25" i="17" s="1"/>
  <c r="L48" i="9"/>
  <c r="M48" i="9"/>
  <c r="P48" i="9"/>
  <c r="Y26" i="17" s="1"/>
  <c r="L46" i="9"/>
  <c r="M46" i="9"/>
  <c r="P46" i="9"/>
  <c r="Y24" i="17" s="1"/>
  <c r="D47" i="9"/>
  <c r="E47" i="9"/>
  <c r="H47" i="9"/>
  <c r="V25" i="17" s="1"/>
  <c r="D48" i="9"/>
  <c r="E48" i="9"/>
  <c r="H48" i="9"/>
  <c r="V26" i="17" s="1"/>
  <c r="D46" i="9"/>
  <c r="E46" i="9"/>
  <c r="H46" i="9"/>
  <c r="V24" i="17" s="1"/>
  <c r="T33" i="9"/>
  <c r="U33" i="9" s="1"/>
  <c r="X33" i="9" s="1"/>
  <c r="L32" i="9"/>
  <c r="M32" i="9" s="1"/>
  <c r="L33" i="9"/>
  <c r="M33" i="9" s="1"/>
  <c r="L31" i="9"/>
  <c r="M31" i="9" s="1"/>
  <c r="D32" i="9"/>
  <c r="E32" i="9"/>
  <c r="H32" i="9"/>
  <c r="M25" i="17" s="1"/>
  <c r="D33" i="9"/>
  <c r="E33" i="9"/>
  <c r="H33" i="9"/>
  <c r="M26" i="17" s="1"/>
  <c r="D31" i="9"/>
  <c r="E31" i="9"/>
  <c r="H31" i="9"/>
  <c r="M24" i="17" s="1"/>
  <c r="T18" i="9"/>
  <c r="U18" i="9"/>
  <c r="X18" i="9"/>
  <c r="J25" i="17" s="1"/>
  <c r="T19" i="9"/>
  <c r="U19" i="9"/>
  <c r="X19" i="9"/>
  <c r="J26" i="17" s="1"/>
  <c r="T17" i="9"/>
  <c r="U17" i="9"/>
  <c r="X17" i="9"/>
  <c r="J24" i="17"/>
  <c r="L18" i="9"/>
  <c r="M18" i="9" s="1"/>
  <c r="P18" i="9" s="1"/>
  <c r="L19" i="9"/>
  <c r="M19" i="9" s="1"/>
  <c r="P19" i="9" s="1"/>
  <c r="L17" i="9"/>
  <c r="M17" i="9" s="1"/>
  <c r="P17" i="9" s="1"/>
  <c r="D18" i="9"/>
  <c r="E18" i="9"/>
  <c r="H18" i="9"/>
  <c r="E25" i="17"/>
  <c r="D19" i="9"/>
  <c r="E19" i="9"/>
  <c r="H19" i="9"/>
  <c r="E26" i="17"/>
  <c r="D17" i="9"/>
  <c r="E17" i="9"/>
  <c r="H17" i="9"/>
  <c r="E24" i="17"/>
  <c r="X47" i="8"/>
  <c r="AB25" i="16" s="1"/>
  <c r="X48" i="8"/>
  <c r="AB26" i="16" s="1"/>
  <c r="X46" i="8"/>
  <c r="AB24" i="16" s="1"/>
  <c r="L47" i="8"/>
  <c r="M47" i="8"/>
  <c r="P47" i="8"/>
  <c r="Y25" i="16"/>
  <c r="L48" i="8"/>
  <c r="M48" i="8"/>
  <c r="P48" i="8"/>
  <c r="Y26" i="16"/>
  <c r="L46" i="8"/>
  <c r="M46" i="8"/>
  <c r="P46" i="8"/>
  <c r="Y24" i="16"/>
  <c r="D47" i="8"/>
  <c r="E47" i="8"/>
  <c r="H47" i="8"/>
  <c r="V25" i="16"/>
  <c r="D48" i="8"/>
  <c r="E48" i="8"/>
  <c r="H48" i="8"/>
  <c r="V26" i="16"/>
  <c r="D46" i="8"/>
  <c r="E46" i="8"/>
  <c r="H46" i="8"/>
  <c r="V24" i="16"/>
  <c r="V27" i="16" s="1"/>
  <c r="V28" i="16" s="1"/>
  <c r="X32" i="8"/>
  <c r="S25" i="16"/>
  <c r="T33" i="8"/>
  <c r="U33" i="8"/>
  <c r="X33" i="8"/>
  <c r="S26" i="16"/>
  <c r="X31" i="8"/>
  <c r="S24" i="16"/>
  <c r="S27" i="16" s="1"/>
  <c r="S28" i="16" s="1"/>
  <c r="L32" i="8"/>
  <c r="M32" i="8"/>
  <c r="P32" i="8"/>
  <c r="P25" i="16" s="1"/>
  <c r="L33" i="8"/>
  <c r="M33" i="8"/>
  <c r="P33" i="8"/>
  <c r="P26" i="16" s="1"/>
  <c r="L31" i="8"/>
  <c r="M31" i="8"/>
  <c r="P31" i="8"/>
  <c r="P24" i="16" s="1"/>
  <c r="D32" i="8"/>
  <c r="E32" i="8"/>
  <c r="H32" i="8"/>
  <c r="M25" i="16" s="1"/>
  <c r="D33" i="8"/>
  <c r="E33" i="8"/>
  <c r="H33" i="8"/>
  <c r="M26" i="16" s="1"/>
  <c r="D31" i="8"/>
  <c r="E31" i="8"/>
  <c r="H31" i="8"/>
  <c r="M24" i="16" s="1"/>
  <c r="T18" i="8"/>
  <c r="U18" i="8"/>
  <c r="X18" i="8"/>
  <c r="J25" i="16"/>
  <c r="T19" i="8"/>
  <c r="U19" i="8"/>
  <c r="X19" i="8"/>
  <c r="J26" i="16"/>
  <c r="T17" i="8"/>
  <c r="U17" i="8"/>
  <c r="X17" i="8"/>
  <c r="J24" i="16"/>
  <c r="L18" i="8"/>
  <c r="M18" i="8" s="1"/>
  <c r="P18" i="8" s="1"/>
  <c r="L19" i="8"/>
  <c r="M19" i="8" s="1"/>
  <c r="P19" i="8" s="1"/>
  <c r="L17" i="8"/>
  <c r="M17" i="8" s="1"/>
  <c r="P17" i="8" s="1"/>
  <c r="D18" i="8"/>
  <c r="E18" i="8"/>
  <c r="H18" i="8"/>
  <c r="E25" i="16"/>
  <c r="D19" i="8"/>
  <c r="E19" i="8"/>
  <c r="H19" i="8"/>
  <c r="E26" i="16"/>
  <c r="D17" i="8"/>
  <c r="E17" i="8"/>
  <c r="H17" i="8"/>
  <c r="E24" i="16"/>
  <c r="X47" i="7"/>
  <c r="AB25" i="15"/>
  <c r="X48" i="7"/>
  <c r="AB26" i="15"/>
  <c r="X46" i="7"/>
  <c r="AB24" i="15"/>
  <c r="L47" i="7"/>
  <c r="M47" i="7"/>
  <c r="P47" i="7"/>
  <c r="Y25" i="15"/>
  <c r="L48" i="7"/>
  <c r="M48" i="7"/>
  <c r="P48" i="7"/>
  <c r="Y26" i="15"/>
  <c r="L46" i="7"/>
  <c r="M46" i="7"/>
  <c r="P46" i="7"/>
  <c r="Y24" i="15"/>
  <c r="D47" i="7"/>
  <c r="E47" i="7"/>
  <c r="H47" i="7"/>
  <c r="V25" i="15"/>
  <c r="D48" i="7"/>
  <c r="E48" i="7"/>
  <c r="H48" i="7"/>
  <c r="V26" i="15"/>
  <c r="D46" i="7"/>
  <c r="E46" i="7"/>
  <c r="H46" i="7"/>
  <c r="V24" i="15"/>
  <c r="X32" i="7"/>
  <c r="S25" i="15"/>
  <c r="T33" i="7"/>
  <c r="U33" i="7"/>
  <c r="X33" i="7"/>
  <c r="S26" i="15"/>
  <c r="X31" i="7"/>
  <c r="S24" i="15"/>
  <c r="L32" i="7"/>
  <c r="M32" i="7"/>
  <c r="P32" i="7"/>
  <c r="P25" i="15"/>
  <c r="L33" i="7"/>
  <c r="M33" i="7"/>
  <c r="P33" i="7"/>
  <c r="P26" i="15"/>
  <c r="L31" i="7"/>
  <c r="M31" i="7"/>
  <c r="P31" i="7"/>
  <c r="P24" i="15"/>
  <c r="D32" i="7"/>
  <c r="E32" i="7"/>
  <c r="H32" i="7"/>
  <c r="M25" i="15"/>
  <c r="D33" i="7"/>
  <c r="E33" i="7"/>
  <c r="H33" i="7"/>
  <c r="M26" i="15"/>
  <c r="D31" i="7"/>
  <c r="E31" i="7"/>
  <c r="H31" i="7"/>
  <c r="M24" i="15"/>
  <c r="T18" i="7"/>
  <c r="U18" i="7"/>
  <c r="X18" i="7"/>
  <c r="J25" i="15"/>
  <c r="T19" i="7"/>
  <c r="U19" i="7"/>
  <c r="X19" i="7"/>
  <c r="J26" i="15"/>
  <c r="T17" i="7"/>
  <c r="U17" i="7"/>
  <c r="X17" i="7"/>
  <c r="J24" i="15"/>
  <c r="L18" i="7"/>
  <c r="M18" i="7" s="1"/>
  <c r="P18" i="7" s="1"/>
  <c r="L19" i="7"/>
  <c r="M19" i="7" s="1"/>
  <c r="P19" i="7" s="1"/>
  <c r="L17" i="7"/>
  <c r="M17" i="7" s="1"/>
  <c r="P17" i="7" s="1"/>
  <c r="D18" i="7"/>
  <c r="E18" i="7"/>
  <c r="H18" i="7"/>
  <c r="E25" i="15"/>
  <c r="F25" i="15" s="1"/>
  <c r="F199" i="22" s="1"/>
  <c r="D19" i="7"/>
  <c r="E19" i="7"/>
  <c r="H19" i="7"/>
  <c r="E26" i="15"/>
  <c r="D17" i="7"/>
  <c r="E17" i="7"/>
  <c r="H17" i="7"/>
  <c r="E24" i="15"/>
  <c r="F24" i="15" s="1"/>
  <c r="D18" i="6"/>
  <c r="E18" i="6"/>
  <c r="H18" i="6"/>
  <c r="E27" i="14"/>
  <c r="F27" i="14" s="1"/>
  <c r="E199" i="22" s="1"/>
  <c r="L18" i="6"/>
  <c r="M18" i="6" s="1"/>
  <c r="P18" i="6" s="1"/>
  <c r="T18" i="6"/>
  <c r="U18" i="6" s="1"/>
  <c r="D32" i="6"/>
  <c r="E32" i="6"/>
  <c r="H32" i="6"/>
  <c r="M27" i="14" s="1"/>
  <c r="L32" i="6"/>
  <c r="M32" i="6" s="1"/>
  <c r="D47" i="6"/>
  <c r="E47" i="6"/>
  <c r="H47" i="6" s="1"/>
  <c r="D48" i="6"/>
  <c r="E48" i="6" s="1"/>
  <c r="D46" i="6"/>
  <c r="E46" i="6"/>
  <c r="T33" i="6"/>
  <c r="U33" i="6" s="1"/>
  <c r="X33" i="6" s="1"/>
  <c r="L33" i="6"/>
  <c r="M33" i="6" s="1"/>
  <c r="L31" i="6"/>
  <c r="M31" i="6" s="1"/>
  <c r="D33" i="6"/>
  <c r="E33" i="6"/>
  <c r="H33" i="6"/>
  <c r="M28" i="14" s="1"/>
  <c r="D31" i="6"/>
  <c r="E31" i="6"/>
  <c r="H31" i="6"/>
  <c r="M26" i="14" s="1"/>
  <c r="T19" i="6"/>
  <c r="U19" i="6"/>
  <c r="X19" i="6" s="1"/>
  <c r="T17" i="6"/>
  <c r="U17" i="6" s="1"/>
  <c r="L19" i="6"/>
  <c r="M19" i="6" s="1"/>
  <c r="P19" i="6" s="1"/>
  <c r="L17" i="6"/>
  <c r="M17" i="6" s="1"/>
  <c r="P17" i="6" s="1"/>
  <c r="D19" i="6"/>
  <c r="E19" i="6"/>
  <c r="H19" i="6"/>
  <c r="E28" i="14"/>
  <c r="D17" i="6"/>
  <c r="E17" i="6"/>
  <c r="H17" i="6"/>
  <c r="E26" i="14"/>
  <c r="F26" i="14" s="1"/>
  <c r="E198" i="22" s="1"/>
  <c r="L47" i="5"/>
  <c r="M47" i="5" s="1"/>
  <c r="P47" i="5" s="1"/>
  <c r="L48" i="5"/>
  <c r="M48" i="5" s="1"/>
  <c r="P48" i="5" s="1"/>
  <c r="L46" i="5"/>
  <c r="M46" i="5" s="1"/>
  <c r="P46" i="5" s="1"/>
  <c r="D47" i="5"/>
  <c r="E47" i="5" s="1"/>
  <c r="D48" i="5"/>
  <c r="E48" i="5" s="1"/>
  <c r="D46" i="5"/>
  <c r="E46" i="5" s="1"/>
  <c r="X32" i="5"/>
  <c r="R25" i="13" s="1"/>
  <c r="T33" i="5"/>
  <c r="U33" i="5"/>
  <c r="X33" i="5"/>
  <c r="R26" i="13" s="1"/>
  <c r="X31" i="5"/>
  <c r="R24" i="13" s="1"/>
  <c r="R11" i="13"/>
  <c r="R12" i="13"/>
  <c r="R13" i="13"/>
  <c r="R14" i="13"/>
  <c r="R15" i="13"/>
  <c r="L32" i="5"/>
  <c r="M32" i="5" s="1"/>
  <c r="L33" i="5"/>
  <c r="M33" i="5" s="1"/>
  <c r="L31" i="5"/>
  <c r="M31" i="5" s="1"/>
  <c r="D32" i="5"/>
  <c r="E32" i="5" s="1"/>
  <c r="H32" i="5" s="1"/>
  <c r="D33" i="5"/>
  <c r="E33" i="5" s="1"/>
  <c r="H33" i="5" s="1"/>
  <c r="D31" i="5"/>
  <c r="E31" i="5" s="1"/>
  <c r="H31" i="5" s="1"/>
  <c r="T18" i="5"/>
  <c r="U18" i="5"/>
  <c r="X18" i="5"/>
  <c r="I25" i="13"/>
  <c r="T19" i="5"/>
  <c r="U19" i="5"/>
  <c r="X19" i="5"/>
  <c r="I26" i="13"/>
  <c r="T17" i="5"/>
  <c r="U17" i="5"/>
  <c r="X17" i="5"/>
  <c r="I24" i="13"/>
  <c r="I28" i="13" s="1"/>
  <c r="I11" i="13"/>
  <c r="I12" i="13"/>
  <c r="I13" i="13"/>
  <c r="I14" i="13"/>
  <c r="I15" i="13"/>
  <c r="I10" i="13"/>
  <c r="L18" i="5"/>
  <c r="M18" i="5" s="1"/>
  <c r="P18" i="5" s="1"/>
  <c r="L19" i="5"/>
  <c r="M19" i="5" s="1"/>
  <c r="P19" i="5" s="1"/>
  <c r="L17" i="5"/>
  <c r="M17" i="5" s="1"/>
  <c r="P17" i="5" s="1"/>
  <c r="G11" i="13"/>
  <c r="G12" i="13"/>
  <c r="G13" i="13"/>
  <c r="G14" i="13"/>
  <c r="G15" i="13"/>
  <c r="G10" i="13"/>
  <c r="D18" i="5"/>
  <c r="E18" i="5"/>
  <c r="H18" i="5"/>
  <c r="E25" i="13"/>
  <c r="D19" i="5"/>
  <c r="E19" i="5"/>
  <c r="H19" i="5"/>
  <c r="E26" i="13"/>
  <c r="D17" i="5"/>
  <c r="E17" i="5"/>
  <c r="H17" i="5"/>
  <c r="E24" i="13"/>
  <c r="E11" i="13"/>
  <c r="E12" i="13"/>
  <c r="F12" i="13" s="1"/>
  <c r="E13" i="13"/>
  <c r="F13" i="13" s="1"/>
  <c r="E14" i="13"/>
  <c r="E15" i="13"/>
  <c r="E10" i="13"/>
  <c r="AA26" i="12"/>
  <c r="AC26" i="12" s="1"/>
  <c r="C194" i="22" s="1"/>
  <c r="AA27" i="12"/>
  <c r="AA25" i="12"/>
  <c r="X26" i="12"/>
  <c r="X27" i="12"/>
  <c r="X25" i="12"/>
  <c r="U26" i="12"/>
  <c r="U27" i="12"/>
  <c r="U25" i="12"/>
  <c r="R26" i="12"/>
  <c r="R27" i="12"/>
  <c r="R25" i="12"/>
  <c r="O26" i="12"/>
  <c r="O27" i="12"/>
  <c r="O25" i="12"/>
  <c r="L26" i="12"/>
  <c r="L27" i="12"/>
  <c r="L25" i="12"/>
  <c r="I26" i="12"/>
  <c r="I27" i="12"/>
  <c r="I25" i="12"/>
  <c r="E26" i="12"/>
  <c r="E27" i="12"/>
  <c r="F27" i="12" s="1"/>
  <c r="E25" i="12"/>
  <c r="F26" i="19"/>
  <c r="J198" i="22" s="1"/>
  <c r="F28" i="19"/>
  <c r="J200" i="22" s="1"/>
  <c r="F27" i="18"/>
  <c r="I199" i="22" s="1"/>
  <c r="F28" i="18"/>
  <c r="I200" i="22" s="1"/>
  <c r="H222" i="3"/>
  <c r="F24" i="17"/>
  <c r="H198" i="22" s="1"/>
  <c r="F25" i="17"/>
  <c r="H199" i="22" s="1"/>
  <c r="F26" i="17"/>
  <c r="H200" i="22" s="1"/>
  <c r="G300" i="3"/>
  <c r="G301" i="3"/>
  <c r="G302" i="3"/>
  <c r="G304" i="3"/>
  <c r="F24" i="16"/>
  <c r="G198" i="22" s="1"/>
  <c r="F25" i="16"/>
  <c r="G199" i="22" s="1"/>
  <c r="F26" i="16"/>
  <c r="G200" i="22" s="1"/>
  <c r="F219" i="3"/>
  <c r="F220" i="3"/>
  <c r="F221" i="3"/>
  <c r="F222" i="3"/>
  <c r="F223" i="3"/>
  <c r="F26" i="15"/>
  <c r="F200" i="22" s="1"/>
  <c r="E300" i="3"/>
  <c r="E301" i="3"/>
  <c r="E302" i="3"/>
  <c r="E303" i="3"/>
  <c r="E304" i="3"/>
  <c r="F28" i="14"/>
  <c r="E200" i="22" s="1"/>
  <c r="F26" i="13"/>
  <c r="D200" i="22" s="1"/>
  <c r="F10" i="13"/>
  <c r="H10" i="13" s="1"/>
  <c r="F11" i="13"/>
  <c r="H11" i="13" s="1"/>
  <c r="F14" i="13"/>
  <c r="H14" i="13" s="1"/>
  <c r="T15" i="13"/>
  <c r="F24" i="13"/>
  <c r="D198" i="22" s="1"/>
  <c r="F25" i="13"/>
  <c r="D199" i="22" s="1"/>
  <c r="C219" i="3"/>
  <c r="C220" i="3"/>
  <c r="C221" i="3"/>
  <c r="C222" i="3"/>
  <c r="C223" i="3"/>
  <c r="F25" i="12"/>
  <c r="C198" i="22" s="1"/>
  <c r="F26" i="12"/>
  <c r="C199" i="22" s="1"/>
  <c r="J211" i="3"/>
  <c r="J212" i="3"/>
  <c r="J213" i="3"/>
  <c r="J214" i="3"/>
  <c r="J215" i="3"/>
  <c r="I211" i="3"/>
  <c r="I212" i="3"/>
  <c r="I213" i="3"/>
  <c r="I214" i="3"/>
  <c r="I215" i="3"/>
  <c r="H213" i="3"/>
  <c r="G293" i="3"/>
  <c r="G296" i="3"/>
  <c r="F211" i="3"/>
  <c r="F212" i="3"/>
  <c r="F213" i="3"/>
  <c r="F214" i="3"/>
  <c r="F215" i="3"/>
  <c r="E293" i="3"/>
  <c r="E294" i="3"/>
  <c r="E296" i="3"/>
  <c r="C211" i="3"/>
  <c r="C212" i="3"/>
  <c r="C213" i="3"/>
  <c r="C214" i="3"/>
  <c r="C215" i="3"/>
  <c r="I203" i="3"/>
  <c r="I206" i="3"/>
  <c r="I207" i="3"/>
  <c r="G203" i="3"/>
  <c r="G204" i="3"/>
  <c r="G205" i="3"/>
  <c r="G206" i="3"/>
  <c r="G288" i="3"/>
  <c r="G207" i="3"/>
  <c r="F203" i="3"/>
  <c r="F204" i="3"/>
  <c r="F205" i="3"/>
  <c r="F206" i="3"/>
  <c r="F207" i="3"/>
  <c r="E285" i="3"/>
  <c r="E288" i="3"/>
  <c r="C203" i="3"/>
  <c r="L26" i="4"/>
  <c r="M26" i="4"/>
  <c r="P26" i="4"/>
  <c r="C204" i="3"/>
  <c r="C205" i="3"/>
  <c r="C206" i="3"/>
  <c r="C207" i="3"/>
  <c r="I197" i="3"/>
  <c r="H195" i="3"/>
  <c r="H196" i="3"/>
  <c r="H197" i="3"/>
  <c r="H198" i="3"/>
  <c r="H199" i="3"/>
  <c r="G195" i="3"/>
  <c r="G196" i="3"/>
  <c r="G197" i="3"/>
  <c r="G198" i="3"/>
  <c r="G280" i="3"/>
  <c r="G199" i="3"/>
  <c r="F195" i="3"/>
  <c r="F196" i="3"/>
  <c r="F197" i="3"/>
  <c r="F198" i="3"/>
  <c r="F199" i="3"/>
  <c r="E280" i="3"/>
  <c r="D195" i="3"/>
  <c r="D196" i="3"/>
  <c r="D197" i="3"/>
  <c r="D198" i="3"/>
  <c r="D199" i="3"/>
  <c r="C195" i="3"/>
  <c r="T12" i="4"/>
  <c r="U12" i="4"/>
  <c r="X12" i="4"/>
  <c r="C196" i="3"/>
  <c r="C197" i="3"/>
  <c r="C198" i="3"/>
  <c r="C199" i="3"/>
  <c r="J191" i="3"/>
  <c r="I191" i="3"/>
  <c r="H191" i="3"/>
  <c r="G191" i="3"/>
  <c r="F191" i="3"/>
  <c r="E191" i="3"/>
  <c r="D191" i="3"/>
  <c r="J190" i="3"/>
  <c r="I190" i="3"/>
  <c r="H190" i="3"/>
  <c r="H271" i="3"/>
  <c r="H312" i="3" s="1"/>
  <c r="G190" i="3"/>
  <c r="F190" i="3"/>
  <c r="E190" i="3"/>
  <c r="D190" i="3"/>
  <c r="D271" i="3"/>
  <c r="J189" i="3"/>
  <c r="I189" i="3"/>
  <c r="H189" i="3"/>
  <c r="G189" i="3"/>
  <c r="F189" i="3"/>
  <c r="E189" i="3"/>
  <c r="D189" i="3"/>
  <c r="J188" i="3"/>
  <c r="I188" i="3"/>
  <c r="H188" i="3"/>
  <c r="G188" i="3"/>
  <c r="F188" i="3"/>
  <c r="E188" i="3"/>
  <c r="D188" i="3"/>
  <c r="J187" i="3"/>
  <c r="I187" i="3"/>
  <c r="H268" i="3"/>
  <c r="H187" i="3"/>
  <c r="G187" i="3"/>
  <c r="G309" i="3" s="1"/>
  <c r="F187" i="3"/>
  <c r="E187" i="3"/>
  <c r="D268" i="3"/>
  <c r="D187" i="3"/>
  <c r="J300" i="3"/>
  <c r="J301" i="3"/>
  <c r="J302" i="3"/>
  <c r="J303" i="3"/>
  <c r="J304" i="3"/>
  <c r="J299" i="3"/>
  <c r="J292" i="3"/>
  <c r="J293" i="3"/>
  <c r="J369" i="3" s="1"/>
  <c r="J294" i="3"/>
  <c r="J296" i="3"/>
  <c r="J291" i="3"/>
  <c r="J285" i="3"/>
  <c r="J288" i="3"/>
  <c r="J283" i="3"/>
  <c r="J280" i="3"/>
  <c r="J275" i="3"/>
  <c r="J255" i="3"/>
  <c r="J252" i="3"/>
  <c r="J244" i="3"/>
  <c r="J246" i="3"/>
  <c r="J247" i="3"/>
  <c r="J236" i="3"/>
  <c r="J237" i="3"/>
  <c r="J238" i="3"/>
  <c r="J239" i="3"/>
  <c r="I300" i="3"/>
  <c r="I301" i="3"/>
  <c r="I302" i="3"/>
  <c r="I303" i="3"/>
  <c r="I304" i="3"/>
  <c r="I299" i="3"/>
  <c r="I293" i="3"/>
  <c r="I369" i="3" s="1"/>
  <c r="I294" i="3"/>
  <c r="I296" i="3"/>
  <c r="I291" i="3"/>
  <c r="I285" i="3"/>
  <c r="I288" i="3"/>
  <c r="I283" i="3"/>
  <c r="I280" i="3"/>
  <c r="I275" i="3"/>
  <c r="I252" i="3"/>
  <c r="I255" i="3"/>
  <c r="I244" i="3"/>
  <c r="I246" i="3"/>
  <c r="I247" i="3"/>
  <c r="I236" i="3"/>
  <c r="I237" i="3"/>
  <c r="I238" i="3"/>
  <c r="I239" i="3"/>
  <c r="H301" i="3"/>
  <c r="H302" i="3"/>
  <c r="H304" i="3"/>
  <c r="H299" i="3"/>
  <c r="H293" i="3"/>
  <c r="H296" i="3"/>
  <c r="H291" i="3"/>
  <c r="H288" i="3"/>
  <c r="H283" i="3"/>
  <c r="H280" i="3"/>
  <c r="H275" i="3"/>
  <c r="H260" i="3"/>
  <c r="H263" i="3"/>
  <c r="H252" i="3"/>
  <c r="H254" i="3"/>
  <c r="H255" i="3"/>
  <c r="H244" i="3"/>
  <c r="H245" i="3"/>
  <c r="H246" i="3"/>
  <c r="H247" i="3"/>
  <c r="H236" i="3"/>
  <c r="H237" i="3"/>
  <c r="H238" i="3"/>
  <c r="H239" i="3"/>
  <c r="G299" i="3"/>
  <c r="G291" i="3"/>
  <c r="G283" i="3"/>
  <c r="G275" i="3"/>
  <c r="G263" i="3"/>
  <c r="G252" i="3"/>
  <c r="G254" i="3"/>
  <c r="G255" i="3"/>
  <c r="G244" i="3"/>
  <c r="G246" i="3"/>
  <c r="G247" i="3"/>
  <c r="G236" i="3"/>
  <c r="G237" i="3"/>
  <c r="G238" i="3"/>
  <c r="G239" i="3"/>
  <c r="F300" i="3"/>
  <c r="F301" i="3"/>
  <c r="F302" i="3"/>
  <c r="F303" i="3"/>
  <c r="F304" i="3"/>
  <c r="F299" i="3"/>
  <c r="F293" i="3"/>
  <c r="F294" i="3"/>
  <c r="F296" i="3"/>
  <c r="F291" i="3"/>
  <c r="F285" i="3"/>
  <c r="F288" i="3"/>
  <c r="F283" i="3"/>
  <c r="F280" i="3"/>
  <c r="F275" i="3"/>
  <c r="F252" i="3"/>
  <c r="F255" i="3"/>
  <c r="F244" i="3"/>
  <c r="F246" i="3"/>
  <c r="F247" i="3"/>
  <c r="F236" i="3"/>
  <c r="F237" i="3"/>
  <c r="F238" i="3"/>
  <c r="F239" i="3"/>
  <c r="E299" i="3"/>
  <c r="E291" i="3"/>
  <c r="E283" i="3"/>
  <c r="E275" i="3"/>
  <c r="AD12" i="14"/>
  <c r="E261" i="3" s="1"/>
  <c r="AD13" i="14"/>
  <c r="E262" i="3" s="1"/>
  <c r="AD15" i="14"/>
  <c r="E264" i="3" s="1"/>
  <c r="AA15" i="14"/>
  <c r="AD14" i="14"/>
  <c r="E263" i="3" s="1"/>
  <c r="AA12" i="14"/>
  <c r="AD11" i="14"/>
  <c r="E260" i="3" s="1"/>
  <c r="AD10" i="14"/>
  <c r="E259" i="3" s="1"/>
  <c r="AA10" i="14"/>
  <c r="E252" i="3"/>
  <c r="E255" i="3"/>
  <c r="E244" i="3"/>
  <c r="E246" i="3"/>
  <c r="E247" i="3"/>
  <c r="E236" i="3"/>
  <c r="E237" i="3"/>
  <c r="E238" i="3"/>
  <c r="E239" i="3"/>
  <c r="D301" i="3"/>
  <c r="D304" i="3"/>
  <c r="D299" i="3"/>
  <c r="D293" i="3"/>
  <c r="D296" i="3"/>
  <c r="D291" i="3"/>
  <c r="D288" i="3"/>
  <c r="D283" i="3"/>
  <c r="D280" i="3"/>
  <c r="D275" i="3"/>
  <c r="D260" i="3"/>
  <c r="D262" i="3"/>
  <c r="D263" i="3"/>
  <c r="D252" i="3"/>
  <c r="D254" i="3"/>
  <c r="D255" i="3"/>
  <c r="D244" i="3"/>
  <c r="D245" i="3"/>
  <c r="D246" i="3"/>
  <c r="D247" i="3"/>
  <c r="D236" i="3"/>
  <c r="D237" i="3"/>
  <c r="D238" i="3"/>
  <c r="D239" i="3"/>
  <c r="AB16" i="12"/>
  <c r="C300" i="3"/>
  <c r="C301" i="3"/>
  <c r="C302" i="3"/>
  <c r="C303" i="3"/>
  <c r="C304" i="3"/>
  <c r="C380" i="3" s="1"/>
  <c r="C299" i="3"/>
  <c r="C293" i="3"/>
  <c r="C369" i="3" s="1"/>
  <c r="C296" i="3"/>
  <c r="C372" i="3" s="1"/>
  <c r="C291" i="3"/>
  <c r="C288" i="3"/>
  <c r="C283" i="3"/>
  <c r="C280" i="3"/>
  <c r="C275" i="3"/>
  <c r="C252" i="3"/>
  <c r="C254" i="3"/>
  <c r="C255" i="3"/>
  <c r="C244" i="3"/>
  <c r="C245" i="3"/>
  <c r="C246" i="3"/>
  <c r="C247" i="3"/>
  <c r="C236" i="3"/>
  <c r="C237" i="3"/>
  <c r="C238" i="3"/>
  <c r="C239" i="3"/>
  <c r="C52" i="19"/>
  <c r="C51" i="19"/>
  <c r="J50" i="19"/>
  <c r="J43" i="22" s="1"/>
  <c r="I49" i="19"/>
  <c r="J32" i="22" s="1"/>
  <c r="J48" i="19"/>
  <c r="J23" i="22" s="1"/>
  <c r="C46" i="19"/>
  <c r="C45" i="19"/>
  <c r="I44" i="19"/>
  <c r="I43" i="19"/>
  <c r="I42" i="19"/>
  <c r="I41" i="19"/>
  <c r="I40" i="19"/>
  <c r="I39" i="19"/>
  <c r="E30" i="19"/>
  <c r="C30" i="19"/>
  <c r="E29" i="19"/>
  <c r="C29" i="19"/>
  <c r="M17" i="19"/>
  <c r="E17" i="19"/>
  <c r="C17" i="19"/>
  <c r="C34" i="19"/>
  <c r="Z16" i="19"/>
  <c r="M16" i="19"/>
  <c r="E16" i="19"/>
  <c r="E33" i="19"/>
  <c r="C16" i="19"/>
  <c r="C33" i="19"/>
  <c r="C52" i="18"/>
  <c r="C51" i="18"/>
  <c r="J50" i="18"/>
  <c r="I43" i="22" s="1"/>
  <c r="I49" i="18"/>
  <c r="I32" i="22" s="1"/>
  <c r="J48" i="18"/>
  <c r="I23" i="22" s="1"/>
  <c r="C46" i="18"/>
  <c r="C45" i="18"/>
  <c r="I44" i="18"/>
  <c r="I42" i="18"/>
  <c r="I41" i="18"/>
  <c r="I40" i="18"/>
  <c r="I39" i="18"/>
  <c r="E30" i="18"/>
  <c r="C30" i="18"/>
  <c r="E29" i="18"/>
  <c r="C29" i="18"/>
  <c r="E17" i="18"/>
  <c r="C17" i="18"/>
  <c r="Z16" i="18"/>
  <c r="E16" i="18"/>
  <c r="E33" i="18" s="1"/>
  <c r="C16" i="18"/>
  <c r="C33" i="18" s="1"/>
  <c r="I43" i="18"/>
  <c r="C50" i="17"/>
  <c r="C49" i="17"/>
  <c r="J48" i="17"/>
  <c r="H43" i="22" s="1"/>
  <c r="J47" i="17"/>
  <c r="H33" i="22" s="1"/>
  <c r="J46" i="17"/>
  <c r="H23" i="22" s="1"/>
  <c r="C44" i="17"/>
  <c r="C43" i="17"/>
  <c r="I42" i="17"/>
  <c r="J41" i="17"/>
  <c r="G41" i="17"/>
  <c r="I40" i="17"/>
  <c r="G40" i="17"/>
  <c r="I39" i="17"/>
  <c r="G39" i="17"/>
  <c r="J38" i="17"/>
  <c r="G38" i="17"/>
  <c r="I37" i="17"/>
  <c r="E28" i="17"/>
  <c r="C28" i="17"/>
  <c r="E27" i="17"/>
  <c r="C27" i="17"/>
  <c r="E17" i="17"/>
  <c r="E32" i="17" s="1"/>
  <c r="C17" i="17"/>
  <c r="E16" i="17"/>
  <c r="E31" i="17"/>
  <c r="C16" i="17"/>
  <c r="C48" i="16"/>
  <c r="C49" i="16" s="1"/>
  <c r="C42" i="16"/>
  <c r="C43" i="16"/>
  <c r="I41" i="16"/>
  <c r="G40" i="16"/>
  <c r="I39" i="16"/>
  <c r="G39" i="16"/>
  <c r="I38" i="16"/>
  <c r="I37" i="16"/>
  <c r="G37" i="16"/>
  <c r="I36" i="16"/>
  <c r="F36" i="16"/>
  <c r="J28" i="16"/>
  <c r="E28" i="16"/>
  <c r="C28" i="16"/>
  <c r="Y27" i="16"/>
  <c r="Y28" i="16" s="1"/>
  <c r="J27" i="16"/>
  <c r="E27" i="16"/>
  <c r="C27" i="16"/>
  <c r="C30" i="16"/>
  <c r="C31" i="16" s="1"/>
  <c r="C17" i="16"/>
  <c r="P16" i="16"/>
  <c r="C16" i="16"/>
  <c r="C48" i="15"/>
  <c r="C49" i="15" s="1"/>
  <c r="H47" i="15"/>
  <c r="F41" i="22" s="1"/>
  <c r="H46" i="15"/>
  <c r="F31" i="22" s="1"/>
  <c r="H45" i="15"/>
  <c r="F21" i="22" s="1"/>
  <c r="C42" i="15"/>
  <c r="C43" i="15" s="1"/>
  <c r="I41" i="15"/>
  <c r="I40" i="15"/>
  <c r="G40" i="15"/>
  <c r="I39" i="15"/>
  <c r="G39" i="15"/>
  <c r="I38" i="15"/>
  <c r="I37" i="15"/>
  <c r="G37" i="15"/>
  <c r="I36" i="15"/>
  <c r="F36" i="15"/>
  <c r="AB28" i="15"/>
  <c r="M28" i="15"/>
  <c r="J28" i="15"/>
  <c r="C28" i="15"/>
  <c r="AB27" i="15"/>
  <c r="Y27" i="15"/>
  <c r="Y28" i="15" s="1"/>
  <c r="V27" i="15"/>
  <c r="V28" i="15"/>
  <c r="S27" i="15"/>
  <c r="S28" i="15" s="1"/>
  <c r="P27" i="15"/>
  <c r="P28" i="15" s="1"/>
  <c r="M27" i="15"/>
  <c r="J27" i="15"/>
  <c r="C27" i="15"/>
  <c r="Y17" i="15"/>
  <c r="J17" i="15"/>
  <c r="E17" i="15"/>
  <c r="C17" i="15"/>
  <c r="AC16" i="15"/>
  <c r="Y16" i="15"/>
  <c r="Y30" i="15" s="1"/>
  <c r="Y31" i="15" s="1"/>
  <c r="V16" i="15"/>
  <c r="V30" i="15" s="1"/>
  <c r="V31" i="15" s="1"/>
  <c r="P16" i="15"/>
  <c r="M16" i="15"/>
  <c r="M30" i="15" s="1"/>
  <c r="M31" i="15" s="1"/>
  <c r="J16" i="15"/>
  <c r="J30" i="15" s="1"/>
  <c r="J31" i="15" s="1"/>
  <c r="E16" i="15"/>
  <c r="C16" i="15"/>
  <c r="F264" i="3"/>
  <c r="AE11" i="15"/>
  <c r="AF11" i="15" s="1"/>
  <c r="C52" i="14"/>
  <c r="C51" i="14"/>
  <c r="J50" i="14"/>
  <c r="E43" i="22" s="1"/>
  <c r="I49" i="14"/>
  <c r="E32" i="22" s="1"/>
  <c r="J48" i="14"/>
  <c r="E23" i="22" s="1"/>
  <c r="C46" i="14"/>
  <c r="C45" i="14"/>
  <c r="I44" i="14"/>
  <c r="J43" i="14"/>
  <c r="I42" i="14"/>
  <c r="I41" i="14"/>
  <c r="I39" i="14"/>
  <c r="AB30" i="14"/>
  <c r="Y30" i="14"/>
  <c r="C30" i="14"/>
  <c r="AB29" i="14"/>
  <c r="Y29" i="14"/>
  <c r="C29" i="14"/>
  <c r="AB17" i="14"/>
  <c r="Y17" i="14"/>
  <c r="Y34" i="14"/>
  <c r="C17" i="14"/>
  <c r="C34" i="14"/>
  <c r="AB16" i="14"/>
  <c r="Y16" i="14"/>
  <c r="C16" i="14"/>
  <c r="C33" i="14"/>
  <c r="C50" i="13"/>
  <c r="C49" i="13"/>
  <c r="J48" i="13"/>
  <c r="D43" i="22" s="1"/>
  <c r="J47" i="13"/>
  <c r="D33" i="22" s="1"/>
  <c r="J46" i="13"/>
  <c r="D23" i="22" s="1"/>
  <c r="C44" i="13"/>
  <c r="C43" i="13"/>
  <c r="I42" i="13"/>
  <c r="F42" i="13"/>
  <c r="J41" i="13"/>
  <c r="J40" i="13"/>
  <c r="I39" i="13"/>
  <c r="G39" i="13"/>
  <c r="J38" i="13"/>
  <c r="I37" i="13"/>
  <c r="F37" i="13"/>
  <c r="E28" i="13"/>
  <c r="C28" i="13"/>
  <c r="E27" i="13"/>
  <c r="C27" i="13"/>
  <c r="I17" i="13"/>
  <c r="G17" i="13"/>
  <c r="C17" i="13"/>
  <c r="C32" i="13" s="1"/>
  <c r="I16" i="13"/>
  <c r="G16" i="13"/>
  <c r="C16" i="13"/>
  <c r="C31" i="13" s="1"/>
  <c r="C51" i="12"/>
  <c r="C50" i="12"/>
  <c r="J49" i="12"/>
  <c r="C43" i="22" s="1"/>
  <c r="H49" i="12"/>
  <c r="C41" i="22" s="1"/>
  <c r="I48" i="12"/>
  <c r="C32" i="22" s="1"/>
  <c r="H48" i="12"/>
  <c r="C31" i="22" s="1"/>
  <c r="J47" i="12"/>
  <c r="C23" i="22" s="1"/>
  <c r="H47" i="12"/>
  <c r="C21" i="22" s="1"/>
  <c r="C45" i="12"/>
  <c r="C44" i="12"/>
  <c r="I43" i="12"/>
  <c r="I41" i="12"/>
  <c r="I40" i="12"/>
  <c r="G40" i="12"/>
  <c r="I38" i="12"/>
  <c r="AA29" i="12"/>
  <c r="X29" i="12"/>
  <c r="U29" i="12"/>
  <c r="R29" i="12"/>
  <c r="O29" i="12"/>
  <c r="L29" i="12"/>
  <c r="I29" i="12"/>
  <c r="E29" i="12"/>
  <c r="C29" i="12"/>
  <c r="AA28" i="12"/>
  <c r="X28" i="12"/>
  <c r="U28" i="12"/>
  <c r="R28" i="12"/>
  <c r="O28" i="12"/>
  <c r="L28" i="12"/>
  <c r="I28" i="12"/>
  <c r="E28" i="12"/>
  <c r="C28" i="12"/>
  <c r="AA17" i="12"/>
  <c r="X17" i="12"/>
  <c r="U17" i="12"/>
  <c r="R17" i="12"/>
  <c r="O17" i="12"/>
  <c r="L17" i="12"/>
  <c r="I17" i="12"/>
  <c r="G17" i="12"/>
  <c r="E17" i="12"/>
  <c r="C17" i="12"/>
  <c r="C33" i="12" s="1"/>
  <c r="AA16" i="12"/>
  <c r="AA32" i="12" s="1"/>
  <c r="X16" i="12"/>
  <c r="U16" i="12"/>
  <c r="U32" i="12" s="1"/>
  <c r="R16" i="12"/>
  <c r="O16" i="12"/>
  <c r="O32" i="12" s="1"/>
  <c r="L16" i="12"/>
  <c r="L32" i="12" s="1"/>
  <c r="I16" i="12"/>
  <c r="G16" i="12"/>
  <c r="E16" i="12"/>
  <c r="E32" i="12" s="1"/>
  <c r="C16" i="12"/>
  <c r="B15" i="2" s="1"/>
  <c r="AD15" i="12"/>
  <c r="AE15" i="12" s="1"/>
  <c r="C248" i="3"/>
  <c r="AD14" i="12"/>
  <c r="AE14" i="12" s="1"/>
  <c r="AD13" i="12"/>
  <c r="AE13" i="12" s="1"/>
  <c r="AD12" i="12"/>
  <c r="AD11" i="12"/>
  <c r="AE11" i="12" s="1"/>
  <c r="AD10" i="12"/>
  <c r="F17" i="12"/>
  <c r="H17" i="12" s="1"/>
  <c r="J17" i="12" s="1"/>
  <c r="M17" i="12" s="1"/>
  <c r="P17" i="12" s="1"/>
  <c r="S17" i="12" s="1"/>
  <c r="V17" i="12" s="1"/>
  <c r="Y17" i="12" s="1"/>
  <c r="AB17" i="12" s="1"/>
  <c r="B69" i="2" s="1"/>
  <c r="B81" i="2" s="1"/>
  <c r="B26" i="2" s="1"/>
  <c r="F30" i="18"/>
  <c r="F27" i="16"/>
  <c r="I32" i="12"/>
  <c r="F28" i="13"/>
  <c r="E34" i="19"/>
  <c r="F34" i="19" s="1"/>
  <c r="C269" i="3"/>
  <c r="C31" i="17"/>
  <c r="F28" i="17"/>
  <c r="C34" i="18"/>
  <c r="C30" i="15"/>
  <c r="C31" i="15" s="1"/>
  <c r="F28" i="16"/>
  <c r="R32" i="12"/>
  <c r="F17" i="17"/>
  <c r="D267" i="3"/>
  <c r="X32" i="12"/>
  <c r="P30" i="15"/>
  <c r="P31" i="15" s="1"/>
  <c r="F27" i="17"/>
  <c r="F29" i="12"/>
  <c r="F17" i="19"/>
  <c r="F17" i="18"/>
  <c r="C32" i="17"/>
  <c r="F32" i="17" s="1"/>
  <c r="V17" i="15"/>
  <c r="AD16" i="12"/>
  <c r="E33" i="12"/>
  <c r="I33" i="12"/>
  <c r="L33" i="12"/>
  <c r="O33" i="12"/>
  <c r="R33" i="12"/>
  <c r="U33" i="12"/>
  <c r="X33" i="12"/>
  <c r="AA33" i="12"/>
  <c r="AE10" i="12"/>
  <c r="H50" i="12"/>
  <c r="G38" i="16"/>
  <c r="G245" i="3"/>
  <c r="I43" i="14"/>
  <c r="I42" i="12"/>
  <c r="Z16" i="14"/>
  <c r="I40" i="14"/>
  <c r="AC16" i="14"/>
  <c r="I39" i="12"/>
  <c r="D62" i="3"/>
  <c r="E62" i="3"/>
  <c r="F62" i="3"/>
  <c r="G62" i="3"/>
  <c r="H62" i="3"/>
  <c r="I62" i="3"/>
  <c r="J62" i="3"/>
  <c r="D54" i="3"/>
  <c r="E54" i="3"/>
  <c r="F54" i="3"/>
  <c r="G54" i="3"/>
  <c r="H54" i="3"/>
  <c r="I54" i="3"/>
  <c r="J54" i="3"/>
  <c r="D46" i="3"/>
  <c r="E46" i="3"/>
  <c r="F46" i="3"/>
  <c r="G46" i="3"/>
  <c r="H46" i="3"/>
  <c r="I46" i="3"/>
  <c r="J46" i="3"/>
  <c r="D38" i="3"/>
  <c r="E38" i="3"/>
  <c r="F38" i="3"/>
  <c r="G38" i="3"/>
  <c r="H38" i="3"/>
  <c r="I38" i="3"/>
  <c r="J38" i="3"/>
  <c r="D30" i="3"/>
  <c r="E30" i="3"/>
  <c r="F30" i="3"/>
  <c r="G30" i="3"/>
  <c r="H30" i="3"/>
  <c r="I30" i="3"/>
  <c r="J30" i="3"/>
  <c r="C57" i="3"/>
  <c r="C58" i="3"/>
  <c r="C59" i="3"/>
  <c r="C60" i="3"/>
  <c r="C61" i="3"/>
  <c r="C56" i="3"/>
  <c r="C49" i="3"/>
  <c r="C50" i="3"/>
  <c r="C51" i="3"/>
  <c r="C52" i="3"/>
  <c r="C53" i="3"/>
  <c r="C48" i="3"/>
  <c r="C41" i="3"/>
  <c r="C43" i="3"/>
  <c r="C44" i="3"/>
  <c r="C45" i="3"/>
  <c r="C40" i="3"/>
  <c r="C33" i="3"/>
  <c r="C34" i="3"/>
  <c r="C35" i="3"/>
  <c r="C36" i="3"/>
  <c r="C37" i="3"/>
  <c r="C32" i="3"/>
  <c r="C25" i="3"/>
  <c r="C26" i="3"/>
  <c r="C27" i="3"/>
  <c r="C28" i="3"/>
  <c r="C29" i="3"/>
  <c r="C24" i="3"/>
  <c r="T48" i="11"/>
  <c r="T47" i="11"/>
  <c r="T46" i="11"/>
  <c r="L39" i="11"/>
  <c r="M39" i="11" s="1"/>
  <c r="D39" i="11"/>
  <c r="J88" i="3"/>
  <c r="T32" i="11"/>
  <c r="U32" i="11" s="1"/>
  <c r="X32" i="11" s="1"/>
  <c r="T31" i="11"/>
  <c r="U31" i="11" s="1"/>
  <c r="X31" i="11" s="1"/>
  <c r="T24" i="11"/>
  <c r="T30" i="11" s="1"/>
  <c r="L24" i="11"/>
  <c r="L30" i="11" s="1"/>
  <c r="I36" i="2" s="1"/>
  <c r="D24" i="11"/>
  <c r="T10" i="11"/>
  <c r="T16" i="11" s="1"/>
  <c r="I35" i="2" s="1"/>
  <c r="L10" i="11"/>
  <c r="M10" i="11" s="1"/>
  <c r="D10" i="11"/>
  <c r="T48" i="10"/>
  <c r="T47" i="10"/>
  <c r="T46" i="10"/>
  <c r="L39" i="10"/>
  <c r="M39" i="10" s="1"/>
  <c r="D39" i="10"/>
  <c r="I88" i="3"/>
  <c r="T32" i="10"/>
  <c r="U32" i="10" s="1"/>
  <c r="X32" i="10" s="1"/>
  <c r="T31" i="10"/>
  <c r="T24" i="10"/>
  <c r="U24" i="10" s="1"/>
  <c r="L24" i="10"/>
  <c r="L30" i="10" s="1"/>
  <c r="H36" i="2" s="1"/>
  <c r="D24" i="10"/>
  <c r="T10" i="10"/>
  <c r="T16" i="10" s="1"/>
  <c r="H35" i="2" s="1"/>
  <c r="L10" i="10"/>
  <c r="L16" i="10" s="1"/>
  <c r="D10" i="10"/>
  <c r="T48" i="9"/>
  <c r="O48" i="9"/>
  <c r="T47" i="9"/>
  <c r="O47" i="9"/>
  <c r="T46" i="9"/>
  <c r="L39" i="9"/>
  <c r="L45" i="9" s="1"/>
  <c r="D39" i="9"/>
  <c r="H88" i="3" s="1"/>
  <c r="G33" i="9"/>
  <c r="T32" i="9"/>
  <c r="U32" i="9" s="1"/>
  <c r="X32" i="9" s="1"/>
  <c r="G32" i="9"/>
  <c r="T31" i="9"/>
  <c r="T24" i="9"/>
  <c r="U24" i="9" s="1"/>
  <c r="L24" i="9"/>
  <c r="L30" i="9" s="1"/>
  <c r="G36" i="2" s="1"/>
  <c r="D24" i="9"/>
  <c r="D30" i="9" s="1"/>
  <c r="T10" i="9"/>
  <c r="H72" i="3"/>
  <c r="L10" i="9"/>
  <c r="D10" i="9"/>
  <c r="T48" i="8"/>
  <c r="O48" i="8"/>
  <c r="T47" i="8"/>
  <c r="O47" i="8"/>
  <c r="T46" i="8"/>
  <c r="L39" i="8"/>
  <c r="M39" i="8" s="1"/>
  <c r="D39" i="8"/>
  <c r="D45" i="8" s="1"/>
  <c r="F37" i="2" s="1"/>
  <c r="W33" i="8"/>
  <c r="G33" i="8"/>
  <c r="T32" i="8"/>
  <c r="U32" i="8"/>
  <c r="W32" i="8"/>
  <c r="G32" i="8"/>
  <c r="T31" i="8"/>
  <c r="T24" i="8"/>
  <c r="T30" i="8" s="1"/>
  <c r="L24" i="8"/>
  <c r="D24" i="8"/>
  <c r="T10" i="8"/>
  <c r="L10" i="8"/>
  <c r="D10" i="8"/>
  <c r="T48" i="7"/>
  <c r="O48" i="7"/>
  <c r="T47" i="7"/>
  <c r="O47" i="7"/>
  <c r="T46" i="7"/>
  <c r="L39" i="7"/>
  <c r="M39" i="7"/>
  <c r="D39" i="7"/>
  <c r="F88" i="3"/>
  <c r="W33" i="7"/>
  <c r="G33" i="7"/>
  <c r="T32" i="7"/>
  <c r="U32" i="7"/>
  <c r="W32" i="7"/>
  <c r="G32" i="7"/>
  <c r="T31" i="7"/>
  <c r="U31" i="7"/>
  <c r="T24" i="7"/>
  <c r="U24" i="7"/>
  <c r="L24" i="7"/>
  <c r="D24" i="7"/>
  <c r="T10" i="7"/>
  <c r="L10" i="7"/>
  <c r="D10" i="7"/>
  <c r="T48" i="6"/>
  <c r="L48" i="6"/>
  <c r="M48" i="6" s="1"/>
  <c r="P48" i="6" s="1"/>
  <c r="O48" i="6" s="1"/>
  <c r="T47" i="6"/>
  <c r="L47" i="6"/>
  <c r="M47" i="6" s="1"/>
  <c r="P47" i="6" s="1"/>
  <c r="O47" i="6" s="1"/>
  <c r="T46" i="6"/>
  <c r="L46" i="6"/>
  <c r="M46" i="6" s="1"/>
  <c r="P46" i="6" s="1"/>
  <c r="O46" i="6" s="1"/>
  <c r="L39" i="6"/>
  <c r="M39" i="6" s="1"/>
  <c r="D39" i="6"/>
  <c r="E88" i="3" s="1"/>
  <c r="G33" i="6"/>
  <c r="T32" i="6"/>
  <c r="U32" i="6" s="1"/>
  <c r="X32" i="6" s="1"/>
  <c r="G32" i="6"/>
  <c r="T31" i="6"/>
  <c r="T24" i="6"/>
  <c r="U24" i="6" s="1"/>
  <c r="L24" i="6"/>
  <c r="L30" i="6" s="1"/>
  <c r="D36" i="2" s="1"/>
  <c r="D24" i="6"/>
  <c r="T10" i="6"/>
  <c r="T16" i="6" s="1"/>
  <c r="D35" i="2" s="1"/>
  <c r="L10" i="6"/>
  <c r="L16" i="6" s="1"/>
  <c r="M10" i="6"/>
  <c r="D10" i="6"/>
  <c r="T48" i="5"/>
  <c r="T47" i="5"/>
  <c r="T46" i="5"/>
  <c r="D96" i="3"/>
  <c r="L39" i="5"/>
  <c r="M39" i="5" s="1"/>
  <c r="D39" i="5"/>
  <c r="D45" i="5" s="1"/>
  <c r="C37" i="2" s="1"/>
  <c r="W33" i="5"/>
  <c r="T32" i="5"/>
  <c r="U32" i="5"/>
  <c r="W32" i="5"/>
  <c r="T31" i="5"/>
  <c r="T24" i="5"/>
  <c r="U24" i="5"/>
  <c r="L24" i="5"/>
  <c r="L30" i="5" s="1"/>
  <c r="C36" i="2" s="1"/>
  <c r="D24" i="5"/>
  <c r="D30" i="5" s="1"/>
  <c r="T10" i="5"/>
  <c r="D72" i="3"/>
  <c r="L10" i="5"/>
  <c r="D10" i="5"/>
  <c r="T48" i="4"/>
  <c r="L48" i="4"/>
  <c r="M48" i="4"/>
  <c r="P48" i="4"/>
  <c r="O48" i="4"/>
  <c r="D48" i="4"/>
  <c r="T47" i="4"/>
  <c r="L47" i="4"/>
  <c r="M47" i="4"/>
  <c r="P47" i="4"/>
  <c r="O47" i="4"/>
  <c r="D47" i="4"/>
  <c r="T46" i="4"/>
  <c r="L46" i="4"/>
  <c r="D46" i="4"/>
  <c r="T44" i="4"/>
  <c r="L44" i="4"/>
  <c r="M44" i="4"/>
  <c r="P44" i="4"/>
  <c r="O44" i="4"/>
  <c r="D44" i="4"/>
  <c r="T43" i="4"/>
  <c r="L43" i="4"/>
  <c r="M43" i="4"/>
  <c r="P43" i="4"/>
  <c r="O43" i="4"/>
  <c r="D43" i="4"/>
  <c r="T42" i="4"/>
  <c r="L42" i="4"/>
  <c r="M42" i="4"/>
  <c r="P42" i="4"/>
  <c r="O42" i="4"/>
  <c r="D42" i="4"/>
  <c r="T41" i="4"/>
  <c r="L41" i="4"/>
  <c r="M41" i="4"/>
  <c r="P41" i="4"/>
  <c r="O41" i="4"/>
  <c r="D41" i="4"/>
  <c r="T40" i="4"/>
  <c r="L40" i="4"/>
  <c r="M40" i="4"/>
  <c r="P40" i="4"/>
  <c r="O40" i="4"/>
  <c r="D40" i="4"/>
  <c r="T39" i="4"/>
  <c r="L39" i="4"/>
  <c r="D39" i="4"/>
  <c r="C88" i="3"/>
  <c r="T33" i="4"/>
  <c r="U33" i="4"/>
  <c r="X33" i="4"/>
  <c r="W33" i="4"/>
  <c r="L33" i="4"/>
  <c r="D33" i="4"/>
  <c r="E33" i="4"/>
  <c r="H33" i="4"/>
  <c r="G33" i="4"/>
  <c r="T32" i="4"/>
  <c r="U32" i="4"/>
  <c r="X32" i="4"/>
  <c r="W32" i="4"/>
  <c r="L32" i="4"/>
  <c r="D32" i="4"/>
  <c r="E32" i="4"/>
  <c r="H32" i="4"/>
  <c r="G32" i="4"/>
  <c r="T31" i="4"/>
  <c r="L31" i="4"/>
  <c r="D31" i="4"/>
  <c r="E31" i="4"/>
  <c r="T29" i="4"/>
  <c r="U29" i="4"/>
  <c r="X29" i="4"/>
  <c r="W29" i="4"/>
  <c r="L29" i="4"/>
  <c r="D29" i="4"/>
  <c r="E29" i="4"/>
  <c r="H29" i="4"/>
  <c r="G29" i="4"/>
  <c r="T28" i="4"/>
  <c r="U28" i="4"/>
  <c r="X28" i="4"/>
  <c r="W28" i="4"/>
  <c r="L28" i="4"/>
  <c r="D28" i="4"/>
  <c r="E28" i="4"/>
  <c r="H28" i="4"/>
  <c r="G28" i="4"/>
  <c r="T27" i="4"/>
  <c r="U27" i="4"/>
  <c r="X27" i="4"/>
  <c r="W27" i="4"/>
  <c r="L27" i="4"/>
  <c r="D27" i="4"/>
  <c r="E27" i="4"/>
  <c r="H27" i="4"/>
  <c r="G27" i="4"/>
  <c r="T26" i="4"/>
  <c r="U26" i="4"/>
  <c r="X26" i="4"/>
  <c r="W26" i="4"/>
  <c r="D26" i="4"/>
  <c r="E26" i="4"/>
  <c r="H26" i="4"/>
  <c r="G26" i="4"/>
  <c r="T25" i="4"/>
  <c r="U25" i="4"/>
  <c r="X25" i="4"/>
  <c r="W25" i="4"/>
  <c r="L25" i="4"/>
  <c r="D25" i="4"/>
  <c r="E25" i="4"/>
  <c r="H25" i="4"/>
  <c r="G25" i="4"/>
  <c r="T24" i="4"/>
  <c r="U24" i="4"/>
  <c r="X24" i="4"/>
  <c r="W24" i="4"/>
  <c r="L24" i="4"/>
  <c r="C80" i="3"/>
  <c r="D24" i="4"/>
  <c r="E24" i="4"/>
  <c r="H24" i="4"/>
  <c r="G24" i="4"/>
  <c r="T19" i="4"/>
  <c r="L19" i="4"/>
  <c r="M19" i="4" s="1"/>
  <c r="P19" i="4" s="1"/>
  <c r="D19" i="4"/>
  <c r="T18" i="4"/>
  <c r="L18" i="4"/>
  <c r="M18" i="4" s="1"/>
  <c r="P18" i="4" s="1"/>
  <c r="D18" i="4"/>
  <c r="T17" i="4"/>
  <c r="L17" i="4"/>
  <c r="M17" i="4" s="1"/>
  <c r="P17" i="4" s="1"/>
  <c r="D17" i="4"/>
  <c r="T15" i="4"/>
  <c r="L15" i="4"/>
  <c r="M15" i="4"/>
  <c r="P15" i="4"/>
  <c r="O15" i="4"/>
  <c r="D15" i="4"/>
  <c r="T14" i="4"/>
  <c r="L14" i="4"/>
  <c r="M14" i="4"/>
  <c r="D14" i="4"/>
  <c r="T13" i="4"/>
  <c r="L13" i="4"/>
  <c r="M13" i="4"/>
  <c r="P13" i="4"/>
  <c r="O13" i="4"/>
  <c r="D13" i="4"/>
  <c r="L12" i="4"/>
  <c r="M12" i="4"/>
  <c r="P12" i="4"/>
  <c r="O12" i="4"/>
  <c r="D12" i="4"/>
  <c r="T11" i="4"/>
  <c r="L11" i="4"/>
  <c r="M11" i="4"/>
  <c r="P11" i="4"/>
  <c r="O11" i="4"/>
  <c r="D11" i="4"/>
  <c r="T10" i="4"/>
  <c r="L10" i="4"/>
  <c r="M10" i="4"/>
  <c r="D10" i="4"/>
  <c r="D85" i="3"/>
  <c r="H81" i="3"/>
  <c r="H101" i="3"/>
  <c r="I66" i="3"/>
  <c r="U11" i="4"/>
  <c r="C114" i="3"/>
  <c r="C73" i="3"/>
  <c r="E18" i="4"/>
  <c r="M27" i="4"/>
  <c r="C83" i="3"/>
  <c r="E44" i="4"/>
  <c r="C93" i="3"/>
  <c r="U47" i="4"/>
  <c r="D109" i="3"/>
  <c r="D68" i="3"/>
  <c r="M24" i="5"/>
  <c r="D121" i="3" s="1"/>
  <c r="D80" i="3"/>
  <c r="D90" i="3"/>
  <c r="D100" i="3"/>
  <c r="E65" i="3"/>
  <c r="E75" i="3"/>
  <c r="E85" i="3"/>
  <c r="E97" i="3"/>
  <c r="U10" i="7"/>
  <c r="F113" i="3"/>
  <c r="F72" i="3"/>
  <c r="F82" i="3"/>
  <c r="F92" i="3"/>
  <c r="U46" i="7"/>
  <c r="G67" i="3"/>
  <c r="G77" i="3"/>
  <c r="G89" i="3"/>
  <c r="G99" i="3"/>
  <c r="E10" i="9"/>
  <c r="H105" i="3"/>
  <c r="H64" i="3"/>
  <c r="H74" i="3"/>
  <c r="H84" i="3"/>
  <c r="H137" i="3"/>
  <c r="H96" i="3"/>
  <c r="U48" i="9"/>
  <c r="I69" i="3"/>
  <c r="I81" i="3"/>
  <c r="I91" i="3"/>
  <c r="I101" i="3"/>
  <c r="J66" i="3"/>
  <c r="J76" i="3"/>
  <c r="J98" i="3"/>
  <c r="E41" i="4"/>
  <c r="C90" i="3"/>
  <c r="D75" i="3"/>
  <c r="D97" i="3"/>
  <c r="D98" i="3"/>
  <c r="D99" i="3"/>
  <c r="D101" i="3"/>
  <c r="U46" i="6"/>
  <c r="X46" i="6" s="1"/>
  <c r="H69" i="3"/>
  <c r="J93" i="3"/>
  <c r="E12" i="4"/>
  <c r="C66" i="3"/>
  <c r="U14" i="4"/>
  <c r="C76" i="3"/>
  <c r="M31" i="4"/>
  <c r="U41" i="4"/>
  <c r="C98" i="3"/>
  <c r="E48" i="4"/>
  <c r="D73" i="3"/>
  <c r="D74" i="3"/>
  <c r="D76" i="3"/>
  <c r="D77" i="3"/>
  <c r="D83" i="3"/>
  <c r="D93" i="3"/>
  <c r="U47" i="5"/>
  <c r="X47" i="5" s="1"/>
  <c r="E68" i="3"/>
  <c r="M24" i="6"/>
  <c r="E80" i="3"/>
  <c r="E90" i="3"/>
  <c r="E100" i="3"/>
  <c r="F65" i="3"/>
  <c r="F75" i="3"/>
  <c r="F85" i="3"/>
  <c r="F97" i="3"/>
  <c r="U10" i="8"/>
  <c r="G113" i="3"/>
  <c r="G72" i="3"/>
  <c r="G82" i="3"/>
  <c r="G92" i="3"/>
  <c r="U46" i="8"/>
  <c r="H67" i="3"/>
  <c r="H77" i="3"/>
  <c r="H89" i="3"/>
  <c r="H99" i="3"/>
  <c r="E10" i="10"/>
  <c r="I105" i="3"/>
  <c r="I64" i="3"/>
  <c r="I74" i="3"/>
  <c r="I84" i="3"/>
  <c r="I137" i="3"/>
  <c r="I96" i="3"/>
  <c r="U48" i="10"/>
  <c r="X48" i="10" s="1"/>
  <c r="J69" i="3"/>
  <c r="J81" i="3"/>
  <c r="J91" i="3"/>
  <c r="J101" i="3"/>
  <c r="M33" i="4"/>
  <c r="U10" i="6"/>
  <c r="E72" i="3"/>
  <c r="E82" i="3"/>
  <c r="F99" i="3"/>
  <c r="I76" i="3"/>
  <c r="U47" i="11"/>
  <c r="X47" i="11" s="1"/>
  <c r="E15" i="4"/>
  <c r="C69" i="3"/>
  <c r="U18" i="4"/>
  <c r="M25" i="4"/>
  <c r="C81" i="3"/>
  <c r="C82" i="3"/>
  <c r="C84" i="3"/>
  <c r="C85" i="3"/>
  <c r="E42" i="4"/>
  <c r="C91" i="3"/>
  <c r="U44" i="4"/>
  <c r="C101" i="3"/>
  <c r="D107" i="3"/>
  <c r="D66" i="3"/>
  <c r="E73" i="3"/>
  <c r="E83" i="3"/>
  <c r="E93" i="3"/>
  <c r="U47" i="6"/>
  <c r="X47" i="6" s="1"/>
  <c r="F68" i="3"/>
  <c r="M24" i="7"/>
  <c r="F80" i="3"/>
  <c r="F90" i="3"/>
  <c r="F100" i="3"/>
  <c r="G65" i="3"/>
  <c r="G75" i="3"/>
  <c r="G85" i="3"/>
  <c r="G97" i="3"/>
  <c r="H82" i="3"/>
  <c r="H92" i="3"/>
  <c r="U46" i="9"/>
  <c r="I67" i="3"/>
  <c r="I77" i="3"/>
  <c r="I89" i="3"/>
  <c r="I90" i="3"/>
  <c r="I92" i="3"/>
  <c r="I93" i="3"/>
  <c r="I99" i="3"/>
  <c r="E10" i="11"/>
  <c r="J64" i="3"/>
  <c r="J74" i="3"/>
  <c r="J84" i="3"/>
  <c r="J137" i="3"/>
  <c r="J96" i="3"/>
  <c r="U48" i="11"/>
  <c r="X48" i="11" s="1"/>
  <c r="E10" i="8"/>
  <c r="G105" i="3"/>
  <c r="G64" i="3"/>
  <c r="G96" i="3"/>
  <c r="E10" i="4"/>
  <c r="C64" i="3"/>
  <c r="C74" i="3"/>
  <c r="E19" i="4"/>
  <c r="M28" i="4"/>
  <c r="U39" i="4"/>
  <c r="C96" i="3"/>
  <c r="U48" i="4"/>
  <c r="D110" i="3"/>
  <c r="D69" i="3"/>
  <c r="D81" i="3"/>
  <c r="D91" i="3"/>
  <c r="E66" i="3"/>
  <c r="E76" i="3"/>
  <c r="E98" i="3"/>
  <c r="F73" i="3"/>
  <c r="F83" i="3"/>
  <c r="F93" i="3"/>
  <c r="U47" i="7"/>
  <c r="G68" i="3"/>
  <c r="M24" i="8"/>
  <c r="G121" i="3"/>
  <c r="G80" i="3"/>
  <c r="G90" i="3"/>
  <c r="G100" i="3"/>
  <c r="H65" i="3"/>
  <c r="H75" i="3"/>
  <c r="H85" i="3"/>
  <c r="H97" i="3"/>
  <c r="U10" i="10"/>
  <c r="I72" i="3"/>
  <c r="I82" i="3"/>
  <c r="U46" i="10"/>
  <c r="J67" i="3"/>
  <c r="J77" i="3"/>
  <c r="J89" i="3"/>
  <c r="J90" i="3"/>
  <c r="J92" i="3"/>
  <c r="J99" i="3"/>
  <c r="E14" i="4"/>
  <c r="C68" i="3"/>
  <c r="F67" i="3"/>
  <c r="I98" i="3"/>
  <c r="J73" i="3"/>
  <c r="E13" i="4"/>
  <c r="C67" i="3"/>
  <c r="U15" i="4"/>
  <c r="C118" i="3"/>
  <c r="C77" i="3"/>
  <c r="M32" i="4"/>
  <c r="E40" i="4"/>
  <c r="C89" i="3"/>
  <c r="C92" i="3"/>
  <c r="U42" i="4"/>
  <c r="C99" i="3"/>
  <c r="E10" i="5"/>
  <c r="D105" i="3"/>
  <c r="D64" i="3"/>
  <c r="D84" i="3"/>
  <c r="U48" i="5"/>
  <c r="X48" i="5" s="1"/>
  <c r="E69" i="3"/>
  <c r="E81" i="3"/>
  <c r="E91" i="3"/>
  <c r="E101" i="3"/>
  <c r="F66" i="3"/>
  <c r="F76" i="3"/>
  <c r="F98" i="3"/>
  <c r="G73" i="3"/>
  <c r="G83" i="3"/>
  <c r="G93" i="3"/>
  <c r="U47" i="8"/>
  <c r="H68" i="3"/>
  <c r="M24" i="9"/>
  <c r="H80" i="3"/>
  <c r="H90" i="3"/>
  <c r="H100" i="3"/>
  <c r="I65" i="3"/>
  <c r="I75" i="3"/>
  <c r="I85" i="3"/>
  <c r="I97" i="3"/>
  <c r="U10" i="11"/>
  <c r="J113" i="3" s="1"/>
  <c r="J72" i="3"/>
  <c r="J82" i="3"/>
  <c r="U46" i="11"/>
  <c r="X46" i="11" s="1"/>
  <c r="D106" i="3"/>
  <c r="D65" i="3"/>
  <c r="E92" i="3"/>
  <c r="F77" i="3"/>
  <c r="J83" i="3"/>
  <c r="U10" i="4"/>
  <c r="C113" i="3"/>
  <c r="C72" i="3"/>
  <c r="E17" i="4"/>
  <c r="U19" i="4"/>
  <c r="E43" i="4"/>
  <c r="D108" i="3"/>
  <c r="D67" i="3"/>
  <c r="D89" i="3"/>
  <c r="D92" i="3"/>
  <c r="E10" i="6"/>
  <c r="E64" i="3"/>
  <c r="E67" i="3"/>
  <c r="E74" i="3"/>
  <c r="E84" i="3"/>
  <c r="E96" i="3"/>
  <c r="E99" i="3"/>
  <c r="U48" i="6"/>
  <c r="X48" i="6" s="1"/>
  <c r="F69" i="3"/>
  <c r="F81" i="3"/>
  <c r="F91" i="3"/>
  <c r="F101" i="3"/>
  <c r="G66" i="3"/>
  <c r="G76" i="3"/>
  <c r="G98" i="3"/>
  <c r="H73" i="3"/>
  <c r="H76" i="3"/>
  <c r="H83" i="3"/>
  <c r="H93" i="3"/>
  <c r="U47" i="9"/>
  <c r="I68" i="3"/>
  <c r="M24" i="10"/>
  <c r="I80" i="3"/>
  <c r="I100" i="3"/>
  <c r="J65" i="3"/>
  <c r="J75" i="3"/>
  <c r="J85" i="3"/>
  <c r="J97" i="3"/>
  <c r="U43" i="4"/>
  <c r="C100" i="3"/>
  <c r="F89" i="3"/>
  <c r="G74" i="3"/>
  <c r="G84" i="3"/>
  <c r="U48" i="8"/>
  <c r="H91" i="3"/>
  <c r="E11" i="4"/>
  <c r="C65" i="3"/>
  <c r="U13" i="4"/>
  <c r="C75" i="3"/>
  <c r="M29" i="4"/>
  <c r="U40" i="4"/>
  <c r="C97" i="3"/>
  <c r="E47" i="4"/>
  <c r="D82" i="3"/>
  <c r="E77" i="3"/>
  <c r="E89" i="3"/>
  <c r="E10" i="7"/>
  <c r="F105" i="3"/>
  <c r="F64" i="3"/>
  <c r="F74" i="3"/>
  <c r="F84" i="3"/>
  <c r="F137" i="3"/>
  <c r="F96" i="3"/>
  <c r="U48" i="7"/>
  <c r="G69" i="3"/>
  <c r="G81" i="3"/>
  <c r="G91" i="3"/>
  <c r="G101" i="3"/>
  <c r="H66" i="3"/>
  <c r="H98" i="3"/>
  <c r="I73" i="3"/>
  <c r="I83" i="3"/>
  <c r="U47" i="10"/>
  <c r="X47" i="10" s="1"/>
  <c r="J68" i="3"/>
  <c r="M24" i="11"/>
  <c r="P24" i="11" s="1"/>
  <c r="J121" i="3"/>
  <c r="J80" i="3"/>
  <c r="J100" i="3"/>
  <c r="U31" i="10"/>
  <c r="X31" i="10" s="1"/>
  <c r="P24" i="9"/>
  <c r="U31" i="9"/>
  <c r="X31" i="9" s="1"/>
  <c r="U31" i="8"/>
  <c r="X24" i="7"/>
  <c r="W24" i="7"/>
  <c r="U46" i="5"/>
  <c r="X46" i="5" s="1"/>
  <c r="P14" i="4"/>
  <c r="O14" i="4"/>
  <c r="X15" i="4"/>
  <c r="P10" i="4"/>
  <c r="O10" i="4"/>
  <c r="M24" i="4"/>
  <c r="C121" i="3"/>
  <c r="U31" i="4"/>
  <c r="X10" i="11"/>
  <c r="J10" i="19" s="1"/>
  <c r="E24" i="11"/>
  <c r="E39" i="11"/>
  <c r="J129" i="3"/>
  <c r="H10" i="10"/>
  <c r="X10" i="10"/>
  <c r="M10" i="10"/>
  <c r="E24" i="10"/>
  <c r="E39" i="10"/>
  <c r="I129" i="3"/>
  <c r="H10" i="9"/>
  <c r="O46" i="9"/>
  <c r="M10" i="9"/>
  <c r="U10" i="9"/>
  <c r="H113" i="3"/>
  <c r="E24" i="9"/>
  <c r="H24" i="9" s="1"/>
  <c r="E39" i="9"/>
  <c r="X10" i="8"/>
  <c r="J10" i="16" s="1"/>
  <c r="H10" i="8"/>
  <c r="P24" i="8"/>
  <c r="O46" i="8"/>
  <c r="G31" i="8"/>
  <c r="W31" i="8"/>
  <c r="M10" i="8"/>
  <c r="E24" i="8"/>
  <c r="E39" i="8"/>
  <c r="G129" i="3"/>
  <c r="W31" i="7"/>
  <c r="H10" i="7"/>
  <c r="O46" i="7"/>
  <c r="M10" i="7"/>
  <c r="E24" i="7"/>
  <c r="E39" i="7"/>
  <c r="F129" i="3"/>
  <c r="G31" i="6"/>
  <c r="U31" i="6"/>
  <c r="X31" i="6" s="1"/>
  <c r="X10" i="6"/>
  <c r="W10" i="6" s="1"/>
  <c r="E153" i="3" s="1"/>
  <c r="E24" i="6"/>
  <c r="E39" i="6"/>
  <c r="E129" i="3" s="1"/>
  <c r="H10" i="5"/>
  <c r="P24" i="5"/>
  <c r="M10" i="5"/>
  <c r="U10" i="5"/>
  <c r="D113" i="3"/>
  <c r="U31" i="5"/>
  <c r="E24" i="5"/>
  <c r="H24" i="5" s="1"/>
  <c r="X24" i="5"/>
  <c r="X30" i="5" s="1"/>
  <c r="E39" i="5"/>
  <c r="H17" i="4"/>
  <c r="P31" i="4"/>
  <c r="M46" i="4"/>
  <c r="U46" i="4"/>
  <c r="U17" i="4"/>
  <c r="H31" i="4"/>
  <c r="G31" i="4"/>
  <c r="X31" i="4"/>
  <c r="W31" i="4"/>
  <c r="E46" i="4"/>
  <c r="E39" i="4"/>
  <c r="C129" i="3"/>
  <c r="M39" i="4"/>
  <c r="X10" i="4"/>
  <c r="H115" i="3"/>
  <c r="X47" i="4"/>
  <c r="E194" i="3"/>
  <c r="W15" i="4"/>
  <c r="C158" i="3"/>
  <c r="D147" i="3"/>
  <c r="J141" i="3"/>
  <c r="J109" i="3"/>
  <c r="P29" i="4"/>
  <c r="C126" i="3"/>
  <c r="X43" i="4"/>
  <c r="C141" i="3"/>
  <c r="H114" i="3"/>
  <c r="G117" i="3"/>
  <c r="F122" i="3"/>
  <c r="H10" i="6"/>
  <c r="E105" i="3"/>
  <c r="D118" i="3"/>
  <c r="X19" i="4"/>
  <c r="J133" i="3"/>
  <c r="I116" i="3"/>
  <c r="G114" i="3"/>
  <c r="F107" i="3"/>
  <c r="H40" i="4"/>
  <c r="C130" i="3"/>
  <c r="C131" i="3"/>
  <c r="C132" i="3"/>
  <c r="C133" i="3"/>
  <c r="C134" i="3"/>
  <c r="J114" i="3"/>
  <c r="J118" i="3"/>
  <c r="J108" i="3"/>
  <c r="F124" i="3"/>
  <c r="H19" i="4"/>
  <c r="I108" i="3"/>
  <c r="G126" i="3"/>
  <c r="F131" i="3"/>
  <c r="F109" i="3"/>
  <c r="D117" i="3"/>
  <c r="P25" i="4"/>
  <c r="C122" i="3"/>
  <c r="C123" i="3"/>
  <c r="C124" i="3"/>
  <c r="C125" i="3"/>
  <c r="H108" i="3"/>
  <c r="F138" i="3"/>
  <c r="E141" i="3"/>
  <c r="E109" i="3"/>
  <c r="F177" i="3"/>
  <c r="F218" i="3"/>
  <c r="W46" i="9"/>
  <c r="J134" i="3"/>
  <c r="F133" i="3"/>
  <c r="G17" i="5"/>
  <c r="X10" i="7"/>
  <c r="W46" i="8"/>
  <c r="D149" i="3"/>
  <c r="H110" i="3"/>
  <c r="D116" i="3"/>
  <c r="I122" i="3"/>
  <c r="G118" i="3"/>
  <c r="F123" i="3"/>
  <c r="E106" i="3"/>
  <c r="H44" i="4"/>
  <c r="W17" i="5"/>
  <c r="G10" i="5"/>
  <c r="D145" i="3"/>
  <c r="D186" i="3"/>
  <c r="D146" i="3"/>
  <c r="D309" i="3"/>
  <c r="J131" i="3"/>
  <c r="H117" i="3"/>
  <c r="G122" i="3"/>
  <c r="E108" i="3"/>
  <c r="X13" i="4"/>
  <c r="C116" i="3"/>
  <c r="G125" i="3"/>
  <c r="J106" i="3"/>
  <c r="P24" i="10"/>
  <c r="I121" i="3"/>
  <c r="G107" i="3"/>
  <c r="J123" i="3"/>
  <c r="I130" i="3"/>
  <c r="I131" i="3"/>
  <c r="I132" i="3"/>
  <c r="I133" i="3"/>
  <c r="I134" i="3"/>
  <c r="I106" i="3"/>
  <c r="E110" i="3"/>
  <c r="D115" i="3"/>
  <c r="P32" i="4"/>
  <c r="J130" i="3"/>
  <c r="J132" i="3"/>
  <c r="G109" i="3"/>
  <c r="X48" i="4"/>
  <c r="C115" i="3"/>
  <c r="C117" i="3"/>
  <c r="G116" i="3"/>
  <c r="G115" i="3"/>
  <c r="X18" i="4"/>
  <c r="P33" i="4"/>
  <c r="I125" i="3"/>
  <c r="H132" i="3"/>
  <c r="F126" i="3"/>
  <c r="D114" i="3"/>
  <c r="X14" i="4"/>
  <c r="G17" i="6"/>
  <c r="W46" i="7"/>
  <c r="G17" i="4"/>
  <c r="W10" i="11"/>
  <c r="J153" i="3" s="1"/>
  <c r="J194" i="3"/>
  <c r="G17" i="11"/>
  <c r="X11" i="4"/>
  <c r="H41" i="4"/>
  <c r="J107" i="3"/>
  <c r="G108" i="3"/>
  <c r="P27" i="4"/>
  <c r="I107" i="3"/>
  <c r="W10" i="4"/>
  <c r="C153" i="3"/>
  <c r="C194" i="3"/>
  <c r="O31" i="4"/>
  <c r="O31" i="8"/>
  <c r="G17" i="10"/>
  <c r="H107" i="3"/>
  <c r="F125" i="3"/>
  <c r="D133" i="3"/>
  <c r="H47" i="4"/>
  <c r="H11" i="4"/>
  <c r="C106" i="3"/>
  <c r="H124" i="3"/>
  <c r="F142" i="3"/>
  <c r="F110" i="3"/>
  <c r="H43" i="4"/>
  <c r="I142" i="3"/>
  <c r="H141" i="3"/>
  <c r="G124" i="3"/>
  <c r="F139" i="3"/>
  <c r="F140" i="3"/>
  <c r="F141" i="3"/>
  <c r="F108" i="3"/>
  <c r="H116" i="3"/>
  <c r="F114" i="3"/>
  <c r="F115" i="3"/>
  <c r="F116" i="3"/>
  <c r="F117" i="3"/>
  <c r="F118" i="3"/>
  <c r="X39" i="4"/>
  <c r="C137" i="3"/>
  <c r="H10" i="4"/>
  <c r="C105" i="3"/>
  <c r="G106" i="3"/>
  <c r="G110" i="3"/>
  <c r="P24" i="7"/>
  <c r="F121" i="3"/>
  <c r="X44" i="4"/>
  <c r="C142" i="3"/>
  <c r="H15" i="4"/>
  <c r="C110" i="3"/>
  <c r="J110" i="3"/>
  <c r="D134" i="3"/>
  <c r="H48" i="4"/>
  <c r="H12" i="4"/>
  <c r="C107" i="3"/>
  <c r="W10" i="8"/>
  <c r="G153" i="3" s="1"/>
  <c r="G194" i="3"/>
  <c r="O24" i="5"/>
  <c r="D202" i="3"/>
  <c r="D359" i="3" s="1"/>
  <c r="G17" i="7"/>
  <c r="O24" i="8"/>
  <c r="G161" i="3"/>
  <c r="G202" i="3"/>
  <c r="G359" i="3" s="1"/>
  <c r="H118" i="3"/>
  <c r="G17" i="9"/>
  <c r="W10" i="10"/>
  <c r="I153" i="3"/>
  <c r="I194" i="3"/>
  <c r="I351" i="3" s="1"/>
  <c r="D148" i="3"/>
  <c r="I110" i="3"/>
  <c r="H18" i="4"/>
  <c r="G10" i="7"/>
  <c r="F145" i="3"/>
  <c r="F186" i="3"/>
  <c r="W17" i="9"/>
  <c r="O24" i="9"/>
  <c r="H161" i="3" s="1"/>
  <c r="H202" i="3"/>
  <c r="H359" i="3" s="1"/>
  <c r="G10" i="8"/>
  <c r="G145" i="3"/>
  <c r="G186" i="3"/>
  <c r="G10" i="9"/>
  <c r="H145" i="3"/>
  <c r="H186" i="3"/>
  <c r="I218" i="3"/>
  <c r="I375" i="3" s="1"/>
  <c r="G10" i="10"/>
  <c r="I145" i="3"/>
  <c r="I186" i="3"/>
  <c r="I192" i="3" s="1"/>
  <c r="D150" i="3"/>
  <c r="X40" i="4"/>
  <c r="C138" i="3"/>
  <c r="F130" i="3"/>
  <c r="F132" i="3"/>
  <c r="F134" i="3"/>
  <c r="I109" i="3"/>
  <c r="I126" i="3"/>
  <c r="H109" i="3"/>
  <c r="X42" i="4"/>
  <c r="C140" i="3"/>
  <c r="H13" i="4"/>
  <c r="C108" i="3"/>
  <c r="H14" i="4"/>
  <c r="C109" i="3"/>
  <c r="H106" i="3"/>
  <c r="E107" i="3"/>
  <c r="P28" i="4"/>
  <c r="H10" i="11"/>
  <c r="J105" i="3"/>
  <c r="H42" i="4"/>
  <c r="G123" i="3"/>
  <c r="F106" i="3"/>
  <c r="P24" i="6"/>
  <c r="E121" i="3"/>
  <c r="X41" i="4"/>
  <c r="C139" i="3"/>
  <c r="P24" i="4"/>
  <c r="H39" i="11"/>
  <c r="H45" i="11" s="1"/>
  <c r="I55" i="2" s="1"/>
  <c r="H39" i="10"/>
  <c r="H45" i="10" s="1"/>
  <c r="H55" i="2" s="1"/>
  <c r="P10" i="10"/>
  <c r="O10" i="10" s="1"/>
  <c r="P10" i="9"/>
  <c r="G10" i="17" s="1"/>
  <c r="H39" i="9"/>
  <c r="V10" i="17" s="1"/>
  <c r="G31" i="9"/>
  <c r="X10" i="9"/>
  <c r="X16" i="9" s="1"/>
  <c r="G53" i="2" s="1"/>
  <c r="H39" i="8"/>
  <c r="G39" i="8" s="1"/>
  <c r="G169" i="3" s="1"/>
  <c r="P10" i="8"/>
  <c r="O10" i="8"/>
  <c r="G31" i="7"/>
  <c r="H39" i="7"/>
  <c r="P10" i="7"/>
  <c r="O10" i="7"/>
  <c r="H39" i="6"/>
  <c r="V10" i="14" s="1"/>
  <c r="X10" i="5"/>
  <c r="P10" i="5"/>
  <c r="O10" i="5"/>
  <c r="H39" i="5"/>
  <c r="W31" i="5"/>
  <c r="H39" i="4"/>
  <c r="X17" i="4"/>
  <c r="H46" i="4"/>
  <c r="P46" i="4"/>
  <c r="O46" i="4"/>
  <c r="X46" i="4"/>
  <c r="P39" i="4"/>
  <c r="O39" i="4"/>
  <c r="G48" i="9"/>
  <c r="J171" i="3"/>
  <c r="W17" i="11"/>
  <c r="W41" i="4"/>
  <c r="C179" i="3"/>
  <c r="G47" i="7"/>
  <c r="E147" i="3"/>
  <c r="G12" i="4"/>
  <c r="C147" i="3"/>
  <c r="C188" i="3"/>
  <c r="C345" i="3" s="1"/>
  <c r="F156" i="3"/>
  <c r="W18" i="4"/>
  <c r="W18" i="7"/>
  <c r="O24" i="10"/>
  <c r="I161" i="3"/>
  <c r="I202" i="3"/>
  <c r="I359" i="3" s="1"/>
  <c r="W13" i="4"/>
  <c r="C156" i="3"/>
  <c r="G44" i="4"/>
  <c r="C174" i="3"/>
  <c r="O25" i="4"/>
  <c r="C162" i="3"/>
  <c r="F171" i="3"/>
  <c r="D158" i="3"/>
  <c r="G18" i="10"/>
  <c r="H146" i="3"/>
  <c r="F155" i="3"/>
  <c r="W18" i="10"/>
  <c r="G149" i="3"/>
  <c r="F163" i="3"/>
  <c r="W47" i="4"/>
  <c r="W10" i="5"/>
  <c r="D153" i="3"/>
  <c r="D194" i="3"/>
  <c r="D351" i="3" s="1"/>
  <c r="G210" i="3"/>
  <c r="G367" i="3" s="1"/>
  <c r="O24" i="4"/>
  <c r="C161" i="3"/>
  <c r="C202" i="3"/>
  <c r="G47" i="9"/>
  <c r="C189" i="3"/>
  <c r="G13" i="4"/>
  <c r="C148" i="3"/>
  <c r="F157" i="3"/>
  <c r="I171" i="3"/>
  <c r="W40" i="4"/>
  <c r="C178" i="3"/>
  <c r="G150" i="3"/>
  <c r="J150" i="3"/>
  <c r="W44" i="4"/>
  <c r="C182" i="3"/>
  <c r="G146" i="3"/>
  <c r="O33" i="8"/>
  <c r="F179" i="3"/>
  <c r="W19" i="11"/>
  <c r="F150" i="3"/>
  <c r="W17" i="10"/>
  <c r="G11" i="4"/>
  <c r="C146" i="3"/>
  <c r="C187" i="3"/>
  <c r="F165" i="3"/>
  <c r="I174" i="3"/>
  <c r="O27" i="4"/>
  <c r="C164" i="3"/>
  <c r="G148" i="3"/>
  <c r="G19" i="8"/>
  <c r="G147" i="3"/>
  <c r="G17" i="8"/>
  <c r="G18" i="8"/>
  <c r="J147" i="3"/>
  <c r="W48" i="4"/>
  <c r="O32" i="4"/>
  <c r="G48" i="7"/>
  <c r="H157" i="3"/>
  <c r="G158" i="3"/>
  <c r="D156" i="3"/>
  <c r="W48" i="9"/>
  <c r="W47" i="9"/>
  <c r="F147" i="3"/>
  <c r="W43" i="4"/>
  <c r="C181" i="3"/>
  <c r="H155" i="3"/>
  <c r="G42" i="4"/>
  <c r="C172" i="3"/>
  <c r="G19" i="6"/>
  <c r="W19" i="7"/>
  <c r="G46" i="4"/>
  <c r="W17" i="4"/>
  <c r="J172" i="3"/>
  <c r="G39" i="4"/>
  <c r="C169" i="3"/>
  <c r="C210" i="3"/>
  <c r="C367" i="3" s="1"/>
  <c r="G46" i="7"/>
  <c r="G46" i="8"/>
  <c r="G163" i="3"/>
  <c r="G18" i="11"/>
  <c r="G18" i="4"/>
  <c r="G19" i="9"/>
  <c r="G48" i="4"/>
  <c r="F148" i="3"/>
  <c r="W14" i="4"/>
  <c r="C157" i="3"/>
  <c r="F166" i="3"/>
  <c r="W18" i="11"/>
  <c r="I170" i="3"/>
  <c r="J146" i="3"/>
  <c r="E148" i="3"/>
  <c r="F178" i="3"/>
  <c r="F180" i="3"/>
  <c r="F181" i="3"/>
  <c r="F182" i="3"/>
  <c r="W47" i="7"/>
  <c r="W48" i="7"/>
  <c r="D157" i="3"/>
  <c r="G166" i="3"/>
  <c r="G162" i="3"/>
  <c r="G164" i="3"/>
  <c r="G165" i="3"/>
  <c r="O32" i="8"/>
  <c r="G10" i="6"/>
  <c r="E145" i="3"/>
  <c r="E186" i="3"/>
  <c r="J149" i="3"/>
  <c r="G39" i="11"/>
  <c r="J169" i="3" s="1"/>
  <c r="J210" i="3"/>
  <c r="J367" i="3" s="1"/>
  <c r="G14" i="4"/>
  <c r="C149" i="3"/>
  <c r="C190" i="3"/>
  <c r="W12" i="4"/>
  <c r="C155" i="3"/>
  <c r="W17" i="8"/>
  <c r="W18" i="8"/>
  <c r="W19" i="8"/>
  <c r="O31" i="7"/>
  <c r="W42" i="4"/>
  <c r="C180" i="3"/>
  <c r="O26" i="4"/>
  <c r="C163" i="3"/>
  <c r="F172" i="3"/>
  <c r="W47" i="8"/>
  <c r="W48" i="8"/>
  <c r="G47" i="8"/>
  <c r="G43" i="4"/>
  <c r="C173" i="3"/>
  <c r="G47" i="4"/>
  <c r="G41" i="4"/>
  <c r="C171" i="3"/>
  <c r="D155" i="3"/>
  <c r="E146" i="3"/>
  <c r="H150" i="3"/>
  <c r="J174" i="3"/>
  <c r="F164" i="3"/>
  <c r="W19" i="10"/>
  <c r="G40" i="4"/>
  <c r="C170" i="3"/>
  <c r="G39" i="9"/>
  <c r="H169" i="3" s="1"/>
  <c r="H210" i="3"/>
  <c r="H367" i="3" s="1"/>
  <c r="G10" i="11"/>
  <c r="J145" i="3"/>
  <c r="J186" i="3"/>
  <c r="F158" i="3"/>
  <c r="G15" i="4"/>
  <c r="C150" i="3"/>
  <c r="C191" i="3"/>
  <c r="W19" i="5"/>
  <c r="G46" i="9"/>
  <c r="H158" i="3"/>
  <c r="O28" i="4"/>
  <c r="C165" i="3"/>
  <c r="F174" i="3"/>
  <c r="I150" i="3"/>
  <c r="D154" i="3"/>
  <c r="O33" i="4"/>
  <c r="G19" i="11"/>
  <c r="G48" i="8"/>
  <c r="G18" i="5"/>
  <c r="G19" i="5"/>
  <c r="G18" i="6"/>
  <c r="W19" i="9"/>
  <c r="E351" i="3"/>
  <c r="G39" i="6"/>
  <c r="E169" i="3" s="1"/>
  <c r="E210" i="3"/>
  <c r="I149" i="3"/>
  <c r="O24" i="7"/>
  <c r="F161" i="3"/>
  <c r="F202" i="3"/>
  <c r="F173" i="3"/>
  <c r="G39" i="7"/>
  <c r="F169" i="3"/>
  <c r="F210" i="3"/>
  <c r="F367" i="3" s="1"/>
  <c r="G39" i="10"/>
  <c r="I169" i="3"/>
  <c r="I210" i="3"/>
  <c r="O24" i="6"/>
  <c r="E161" i="3"/>
  <c r="E202" i="3"/>
  <c r="E359" i="3" s="1"/>
  <c r="G39" i="5"/>
  <c r="D169" i="3" s="1"/>
  <c r="D210" i="3"/>
  <c r="W10" i="9"/>
  <c r="H153" i="3"/>
  <c r="H194" i="3"/>
  <c r="H351" i="3" s="1"/>
  <c r="W17" i="7"/>
  <c r="H149" i="3"/>
  <c r="G18" i="9"/>
  <c r="F170" i="3"/>
  <c r="G10" i="4"/>
  <c r="C145" i="3"/>
  <c r="C186" i="3"/>
  <c r="F154" i="3"/>
  <c r="H147" i="3"/>
  <c r="H148" i="3"/>
  <c r="O32" i="7"/>
  <c r="W18" i="9"/>
  <c r="G18" i="7"/>
  <c r="J170" i="3"/>
  <c r="E150" i="3"/>
  <c r="W10" i="7"/>
  <c r="F153" i="3"/>
  <c r="F194" i="3"/>
  <c r="F351" i="3" s="1"/>
  <c r="G19" i="4"/>
  <c r="J148" i="3"/>
  <c r="F162" i="3"/>
  <c r="O29" i="4"/>
  <c r="C166" i="3"/>
  <c r="W39" i="4"/>
  <c r="C177" i="3"/>
  <c r="C218" i="3"/>
  <c r="I147" i="3"/>
  <c r="W11" i="4"/>
  <c r="C154" i="3"/>
  <c r="G19" i="7"/>
  <c r="W46" i="4"/>
  <c r="F146" i="3"/>
  <c r="F149" i="3"/>
  <c r="W18" i="5"/>
  <c r="G19" i="10"/>
  <c r="O33" i="7"/>
  <c r="I146" i="3"/>
  <c r="I148" i="3"/>
  <c r="E149" i="3"/>
  <c r="W19" i="4"/>
  <c r="F30" i="19" l="1"/>
  <c r="M17" i="18"/>
  <c r="E34" i="18"/>
  <c r="F34" i="18" s="1"/>
  <c r="M16" i="18"/>
  <c r="I198" i="22"/>
  <c r="I244" i="22" s="1"/>
  <c r="F29" i="18"/>
  <c r="I367" i="3"/>
  <c r="J49" i="17"/>
  <c r="H14" i="17"/>
  <c r="H13" i="16"/>
  <c r="K13" i="16" s="1"/>
  <c r="E40" i="16"/>
  <c r="O16" i="16"/>
  <c r="E39" i="16"/>
  <c r="M16" i="16"/>
  <c r="G16" i="16"/>
  <c r="H14" i="16"/>
  <c r="E38" i="15"/>
  <c r="AE10" i="15"/>
  <c r="H40" i="15"/>
  <c r="F17" i="15"/>
  <c r="E40" i="15"/>
  <c r="S16" i="15"/>
  <c r="AE14" i="15"/>
  <c r="AF14" i="15" s="1"/>
  <c r="AF10" i="15"/>
  <c r="E30" i="15"/>
  <c r="E31" i="15" s="1"/>
  <c r="F31" i="15" s="1"/>
  <c r="F198" i="22"/>
  <c r="F27" i="15"/>
  <c r="S30" i="15"/>
  <c r="S31" i="15" s="1"/>
  <c r="S17" i="15"/>
  <c r="H48" i="15"/>
  <c r="H49" i="15" s="1"/>
  <c r="AE12" i="15"/>
  <c r="AF12" i="15" s="1"/>
  <c r="AF16" i="15" s="1"/>
  <c r="G16" i="15"/>
  <c r="AB16" i="15"/>
  <c r="AB30" i="15" s="1"/>
  <c r="AB31" i="15" s="1"/>
  <c r="AB17" i="15"/>
  <c r="AE13" i="15"/>
  <c r="AF13" i="15" s="1"/>
  <c r="E27" i="15"/>
  <c r="H38" i="15"/>
  <c r="AE15" i="15"/>
  <c r="AF15" i="15" s="1"/>
  <c r="G17" i="15"/>
  <c r="H17" i="15" s="1"/>
  <c r="K17" i="15" s="1"/>
  <c r="N17" i="15" s="1"/>
  <c r="E28" i="15"/>
  <c r="F28" i="15" s="1"/>
  <c r="E39" i="15"/>
  <c r="E42" i="15" s="1"/>
  <c r="H36" i="15"/>
  <c r="M17" i="15"/>
  <c r="F309" i="3"/>
  <c r="E311" i="3"/>
  <c r="H13" i="13"/>
  <c r="J13" i="13" s="1"/>
  <c r="D278" i="3" s="1"/>
  <c r="D318" i="3" s="1"/>
  <c r="D270" i="3"/>
  <c r="D311" i="3" s="1"/>
  <c r="H12" i="13"/>
  <c r="J12" i="13" s="1"/>
  <c r="D277" i="3" s="1"/>
  <c r="D317" i="3" s="1"/>
  <c r="D269" i="3"/>
  <c r="J49" i="13"/>
  <c r="E16" i="13"/>
  <c r="E31" i="13" s="1"/>
  <c r="I32" i="13"/>
  <c r="C200" i="22"/>
  <c r="C246" i="22" s="1"/>
  <c r="F28" i="12"/>
  <c r="E39" i="12"/>
  <c r="C32" i="12"/>
  <c r="F33" i="12"/>
  <c r="H41" i="12"/>
  <c r="H12" i="12"/>
  <c r="J12" i="12" s="1"/>
  <c r="C277" i="3" s="1"/>
  <c r="C317" i="3" s="1"/>
  <c r="H43" i="12"/>
  <c r="H44" i="12" s="1"/>
  <c r="C243" i="3"/>
  <c r="Q16" i="12"/>
  <c r="B60" i="2" s="1"/>
  <c r="T15" i="12"/>
  <c r="J43" i="12" s="1"/>
  <c r="AD17" i="12"/>
  <c r="AE17" i="12" s="1"/>
  <c r="E43" i="12"/>
  <c r="E45" i="12" s="1"/>
  <c r="F45" i="12" s="1"/>
  <c r="C311" i="3"/>
  <c r="H13" i="12"/>
  <c r="J13" i="12" s="1"/>
  <c r="C278" i="3" s="1"/>
  <c r="C318" i="3" s="1"/>
  <c r="H11" i="12"/>
  <c r="J246" i="22"/>
  <c r="J226" i="22"/>
  <c r="J244" i="22"/>
  <c r="J224" i="22"/>
  <c r="J225" i="22"/>
  <c r="J245" i="22"/>
  <c r="I246" i="22"/>
  <c r="I226" i="22"/>
  <c r="I225" i="22"/>
  <c r="I245" i="22"/>
  <c r="I272" i="3"/>
  <c r="I15" i="18"/>
  <c r="H15" i="17"/>
  <c r="I10" i="17"/>
  <c r="I16" i="17" s="1"/>
  <c r="F16" i="17"/>
  <c r="H267" i="3"/>
  <c r="H308" i="3" s="1"/>
  <c r="H13" i="17"/>
  <c r="H246" i="22"/>
  <c r="H226" i="22"/>
  <c r="H245" i="22"/>
  <c r="H225" i="22"/>
  <c r="H244" i="22"/>
  <c r="H224" i="22"/>
  <c r="H12" i="17"/>
  <c r="K12" i="17" s="1"/>
  <c r="H277" i="3" s="1"/>
  <c r="H317" i="3" s="1"/>
  <c r="H15" i="16"/>
  <c r="L15" i="16" s="1"/>
  <c r="G272" i="3"/>
  <c r="G313" i="3" s="1"/>
  <c r="G269" i="3"/>
  <c r="G310" i="3" s="1"/>
  <c r="H12" i="16"/>
  <c r="K12" i="16" s="1"/>
  <c r="I10" i="16"/>
  <c r="I16" i="16" s="1"/>
  <c r="F16" i="16"/>
  <c r="G267" i="3"/>
  <c r="G308" i="3" s="1"/>
  <c r="R16" i="16"/>
  <c r="F60" i="2" s="1"/>
  <c r="G243" i="3"/>
  <c r="H47" i="16"/>
  <c r="G41" i="22" s="1"/>
  <c r="G246" i="22"/>
  <c r="G226" i="22"/>
  <c r="H46" i="16"/>
  <c r="G31" i="22" s="1"/>
  <c r="E37" i="16"/>
  <c r="E17" i="16"/>
  <c r="F17" i="16" s="1"/>
  <c r="G225" i="22"/>
  <c r="G245" i="22"/>
  <c r="E16" i="16"/>
  <c r="E30" i="16" s="1"/>
  <c r="E31" i="16" s="1"/>
  <c r="F31" i="16" s="1"/>
  <c r="G17" i="16"/>
  <c r="G244" i="22"/>
  <c r="G224" i="22"/>
  <c r="M17" i="16"/>
  <c r="E41" i="16"/>
  <c r="O16" i="15"/>
  <c r="H12" i="15"/>
  <c r="K12" i="15" s="1"/>
  <c r="F277" i="3" s="1"/>
  <c r="F353" i="3" s="1"/>
  <c r="E41" i="15"/>
  <c r="J38" i="15"/>
  <c r="H13" i="15"/>
  <c r="K13" i="15" s="1"/>
  <c r="F278" i="3" s="1"/>
  <c r="AB33" i="14"/>
  <c r="M16" i="14"/>
  <c r="E17" i="14"/>
  <c r="F17" i="14" s="1"/>
  <c r="AB34" i="14"/>
  <c r="E226" i="22"/>
  <c r="E246" i="22"/>
  <c r="O16" i="14"/>
  <c r="E16" i="14"/>
  <c r="E224" i="22"/>
  <c r="E244" i="22"/>
  <c r="Y33" i="14"/>
  <c r="E225" i="22"/>
  <c r="E245" i="22"/>
  <c r="K10" i="13"/>
  <c r="D246" i="22"/>
  <c r="D226" i="22"/>
  <c r="F27" i="13"/>
  <c r="D310" i="3"/>
  <c r="D312" i="3"/>
  <c r="F15" i="13"/>
  <c r="I27" i="13"/>
  <c r="I31" i="13" s="1"/>
  <c r="D245" i="22"/>
  <c r="D225" i="22"/>
  <c r="E17" i="13"/>
  <c r="D244" i="22"/>
  <c r="D224" i="22"/>
  <c r="H14" i="12"/>
  <c r="C271" i="3"/>
  <c r="C312" i="3" s="1"/>
  <c r="W16" i="12"/>
  <c r="B61" i="2" s="1"/>
  <c r="C253" i="3"/>
  <c r="H10" i="12"/>
  <c r="F16" i="12"/>
  <c r="C267" i="3"/>
  <c r="C308" i="3" s="1"/>
  <c r="J38" i="12"/>
  <c r="H15" i="12"/>
  <c r="K15" i="12" s="1"/>
  <c r="N16" i="12"/>
  <c r="C259" i="3"/>
  <c r="H51" i="12"/>
  <c r="AE12" i="12"/>
  <c r="AE16" i="12" s="1"/>
  <c r="C226" i="22"/>
  <c r="C348" i="3"/>
  <c r="C245" i="22"/>
  <c r="C225" i="22"/>
  <c r="C224" i="22"/>
  <c r="C244" i="22"/>
  <c r="F251" i="3"/>
  <c r="I10" i="15"/>
  <c r="F16" i="15"/>
  <c r="F267" i="3"/>
  <c r="F343" i="3" s="1"/>
  <c r="U16" i="15"/>
  <c r="J36" i="15"/>
  <c r="N13" i="15"/>
  <c r="Q13" i="15" s="1"/>
  <c r="T13" i="15" s="1"/>
  <c r="X13" i="15" s="1"/>
  <c r="X16" i="15" s="1"/>
  <c r="E61" i="2" s="1"/>
  <c r="F271" i="3"/>
  <c r="F347" i="3" s="1"/>
  <c r="J41" i="15"/>
  <c r="F240" i="3"/>
  <c r="L16" i="15"/>
  <c r="E59" i="2" s="1"/>
  <c r="N12" i="15"/>
  <c r="R12" i="15" s="1"/>
  <c r="F226" i="22"/>
  <c r="F246" i="22"/>
  <c r="F225" i="22"/>
  <c r="F245" i="22"/>
  <c r="I15" i="15"/>
  <c r="G41" i="15" s="1"/>
  <c r="F224" i="22"/>
  <c r="F244" i="22"/>
  <c r="C351" i="3"/>
  <c r="D367" i="3"/>
  <c r="H309" i="3"/>
  <c r="D343" i="3"/>
  <c r="C344" i="3"/>
  <c r="F356" i="3"/>
  <c r="J370" i="3"/>
  <c r="C310" i="3"/>
  <c r="C378" i="3"/>
  <c r="C364" i="3"/>
  <c r="I370" i="3"/>
  <c r="I364" i="3"/>
  <c r="C377" i="3"/>
  <c r="F310" i="3"/>
  <c r="H311" i="3"/>
  <c r="D308" i="3"/>
  <c r="C346" i="3"/>
  <c r="F372" i="3"/>
  <c r="J351" i="3"/>
  <c r="H313" i="3"/>
  <c r="C379" i="3"/>
  <c r="G351" i="3"/>
  <c r="H345" i="3"/>
  <c r="F313" i="3"/>
  <c r="J313" i="3"/>
  <c r="J102" i="3"/>
  <c r="E86" i="3"/>
  <c r="C200" i="3"/>
  <c r="C309" i="3"/>
  <c r="G346" i="3"/>
  <c r="G348" i="3"/>
  <c r="C375" i="3"/>
  <c r="J368" i="3"/>
  <c r="J372" i="3"/>
  <c r="C54" i="3"/>
  <c r="E78" i="3"/>
  <c r="H200" i="3"/>
  <c r="C313" i="3"/>
  <c r="G78" i="3"/>
  <c r="F208" i="3"/>
  <c r="C216" i="3"/>
  <c r="C46" i="3"/>
  <c r="C143" i="3"/>
  <c r="C62" i="3"/>
  <c r="F375" i="3"/>
  <c r="J192" i="3"/>
  <c r="G192" i="3"/>
  <c r="G200" i="3"/>
  <c r="F102" i="3"/>
  <c r="H102" i="3"/>
  <c r="G102" i="3"/>
  <c r="F78" i="3"/>
  <c r="J70" i="3"/>
  <c r="G86" i="3"/>
  <c r="C30" i="3"/>
  <c r="D70" i="3"/>
  <c r="I70" i="3"/>
  <c r="H70" i="3"/>
  <c r="C102" i="3"/>
  <c r="C70" i="3"/>
  <c r="C78" i="3"/>
  <c r="C38" i="3"/>
  <c r="C192" i="3"/>
  <c r="E367" i="3"/>
  <c r="C359" i="3"/>
  <c r="E192" i="3"/>
  <c r="F192" i="3"/>
  <c r="D200" i="3"/>
  <c r="C208" i="3"/>
  <c r="G208" i="3"/>
  <c r="F216" i="3"/>
  <c r="F224" i="3"/>
  <c r="F175" i="3"/>
  <c r="I86" i="3"/>
  <c r="D86" i="3"/>
  <c r="J78" i="3"/>
  <c r="I102" i="3"/>
  <c r="F86" i="3"/>
  <c r="I78" i="3"/>
  <c r="F167" i="3"/>
  <c r="C111" i="3"/>
  <c r="F111" i="3"/>
  <c r="D111" i="3"/>
  <c r="C159" i="3"/>
  <c r="C167" i="3"/>
  <c r="C86" i="3"/>
  <c r="G345" i="3"/>
  <c r="E111" i="3"/>
  <c r="H310" i="3"/>
  <c r="G127" i="3"/>
  <c r="F70" i="3"/>
  <c r="C376" i="3"/>
  <c r="H192" i="3"/>
  <c r="D192" i="3"/>
  <c r="F359" i="3"/>
  <c r="C224" i="3"/>
  <c r="J151" i="3"/>
  <c r="G312" i="3"/>
  <c r="G70" i="3"/>
  <c r="F311" i="3"/>
  <c r="H86" i="3"/>
  <c r="F127" i="3"/>
  <c r="E310" i="3"/>
  <c r="J312" i="3"/>
  <c r="I151" i="3"/>
  <c r="E313" i="3"/>
  <c r="J310" i="3"/>
  <c r="F348" i="3"/>
  <c r="F159" i="3"/>
  <c r="E309" i="3"/>
  <c r="I313" i="3"/>
  <c r="I309" i="3"/>
  <c r="H346" i="3"/>
  <c r="I312" i="3"/>
  <c r="J311" i="3"/>
  <c r="I346" i="3"/>
  <c r="I310" i="3"/>
  <c r="F16" i="14"/>
  <c r="F29" i="14"/>
  <c r="AD16" i="14"/>
  <c r="D62" i="2" s="1"/>
  <c r="D25" i="2" s="1"/>
  <c r="E267" i="3"/>
  <c r="E343" i="3" s="1"/>
  <c r="E29" i="14"/>
  <c r="M17" i="14"/>
  <c r="E30" i="14"/>
  <c r="J267" i="3"/>
  <c r="F16" i="19"/>
  <c r="J344" i="3"/>
  <c r="J309" i="3"/>
  <c r="F29" i="19"/>
  <c r="O16" i="19"/>
  <c r="I267" i="3"/>
  <c r="F16" i="18"/>
  <c r="O16" i="18"/>
  <c r="AB27" i="19"/>
  <c r="AD27" i="19" s="1"/>
  <c r="J194" i="22" s="1"/>
  <c r="W47" i="11"/>
  <c r="W48" i="11"/>
  <c r="AB28" i="19"/>
  <c r="W46" i="11"/>
  <c r="AB26" i="19"/>
  <c r="J139" i="3"/>
  <c r="X41" i="11"/>
  <c r="X40" i="11"/>
  <c r="J138" i="3"/>
  <c r="J142" i="3"/>
  <c r="X44" i="11"/>
  <c r="W43" i="11"/>
  <c r="J181" i="3" s="1"/>
  <c r="AB14" i="19"/>
  <c r="AD14" i="19" s="1"/>
  <c r="J263" i="3" s="1"/>
  <c r="J222" i="3"/>
  <c r="J140" i="3"/>
  <c r="X42" i="11"/>
  <c r="T45" i="11"/>
  <c r="I38" i="2" s="1"/>
  <c r="W39" i="11"/>
  <c r="AB10" i="19"/>
  <c r="J218" i="3"/>
  <c r="U45" i="11"/>
  <c r="I44" i="2" s="1"/>
  <c r="O48" i="11"/>
  <c r="Y28" i="19"/>
  <c r="O47" i="11"/>
  <c r="Y27" i="19"/>
  <c r="Y26" i="19"/>
  <c r="O46" i="11"/>
  <c r="O41" i="11"/>
  <c r="Y12" i="19"/>
  <c r="AA12" i="19" s="1"/>
  <c r="Y11" i="19"/>
  <c r="AA11" i="19" s="1"/>
  <c r="O40" i="11"/>
  <c r="O44" i="11"/>
  <c r="Y15" i="19"/>
  <c r="AA15" i="19" s="1"/>
  <c r="Y14" i="19"/>
  <c r="O43" i="11"/>
  <c r="P39" i="11"/>
  <c r="M45" i="11"/>
  <c r="L45" i="11"/>
  <c r="G45" i="11"/>
  <c r="I49" i="2" s="1"/>
  <c r="V10" i="19"/>
  <c r="H48" i="11"/>
  <c r="H47" i="11"/>
  <c r="H46" i="11"/>
  <c r="W32" i="11"/>
  <c r="S27" i="19"/>
  <c r="S28" i="19"/>
  <c r="W33" i="11"/>
  <c r="W31" i="11"/>
  <c r="S26" i="19"/>
  <c r="W28" i="11"/>
  <c r="S14" i="19"/>
  <c r="W27" i="11"/>
  <c r="S13" i="19"/>
  <c r="W25" i="11"/>
  <c r="S11" i="19"/>
  <c r="W29" i="11"/>
  <c r="S15" i="19"/>
  <c r="U24" i="11"/>
  <c r="O33" i="11"/>
  <c r="P28" i="19"/>
  <c r="P32" i="11"/>
  <c r="J86" i="3"/>
  <c r="P31" i="11"/>
  <c r="J126" i="3"/>
  <c r="P29" i="11"/>
  <c r="P28" i="11"/>
  <c r="J125" i="3"/>
  <c r="P27" i="11"/>
  <c r="J124" i="3"/>
  <c r="O26" i="11"/>
  <c r="J163" i="3" s="1"/>
  <c r="J204" i="3"/>
  <c r="J361" i="3" s="1"/>
  <c r="P12" i="19"/>
  <c r="P25" i="11"/>
  <c r="P30" i="11" s="1"/>
  <c r="I54" i="2" s="1"/>
  <c r="J122" i="3"/>
  <c r="P10" i="19"/>
  <c r="O24" i="11"/>
  <c r="J202" i="3"/>
  <c r="M30" i="11"/>
  <c r="I42" i="2" s="1"/>
  <c r="H30" i="11"/>
  <c r="G30" i="11"/>
  <c r="M27" i="19"/>
  <c r="G32" i="11"/>
  <c r="M28" i="19"/>
  <c r="G33" i="11"/>
  <c r="M26" i="19"/>
  <c r="G31" i="11"/>
  <c r="J29" i="19"/>
  <c r="J30" i="19"/>
  <c r="W15" i="11"/>
  <c r="J158" i="3" s="1"/>
  <c r="J15" i="19"/>
  <c r="L15" i="19" s="1"/>
  <c r="J199" i="3"/>
  <c r="J356" i="3" s="1"/>
  <c r="X14" i="11"/>
  <c r="J117" i="3"/>
  <c r="J116" i="3"/>
  <c r="X13" i="11"/>
  <c r="J115" i="3"/>
  <c r="X12" i="11"/>
  <c r="J11" i="19"/>
  <c r="J195" i="3"/>
  <c r="W11" i="11"/>
  <c r="J154" i="3" s="1"/>
  <c r="L10" i="19"/>
  <c r="U16" i="11"/>
  <c r="I41" i="2" s="1"/>
  <c r="G14" i="19"/>
  <c r="O14" i="11"/>
  <c r="G13" i="19"/>
  <c r="O13" i="11"/>
  <c r="G12" i="19"/>
  <c r="O12" i="11"/>
  <c r="O11" i="11"/>
  <c r="G11" i="19"/>
  <c r="O15" i="11"/>
  <c r="G15" i="19"/>
  <c r="M16" i="11"/>
  <c r="P10" i="11"/>
  <c r="L16" i="11"/>
  <c r="W48" i="10"/>
  <c r="AB28" i="18"/>
  <c r="W47" i="10"/>
  <c r="AB27" i="18"/>
  <c r="X46" i="10"/>
  <c r="I140" i="3"/>
  <c r="X42" i="10"/>
  <c r="X41" i="10"/>
  <c r="I139" i="3"/>
  <c r="I138" i="3"/>
  <c r="U45" i="10"/>
  <c r="H44" i="2" s="1"/>
  <c r="X40" i="10"/>
  <c r="W44" i="10"/>
  <c r="I182" i="3" s="1"/>
  <c r="I223" i="3"/>
  <c r="I380" i="3" s="1"/>
  <c r="AB15" i="18"/>
  <c r="AD15" i="18" s="1"/>
  <c r="I264" i="3" s="1"/>
  <c r="X43" i="10"/>
  <c r="I141" i="3"/>
  <c r="I259" i="3"/>
  <c r="I177" i="3"/>
  <c r="O48" i="10"/>
  <c r="Y28" i="18"/>
  <c r="O47" i="10"/>
  <c r="Y27" i="18"/>
  <c r="O46" i="10"/>
  <c r="Y26" i="18"/>
  <c r="Y14" i="18"/>
  <c r="O43" i="10"/>
  <c r="O42" i="10"/>
  <c r="Y13" i="18"/>
  <c r="AA13" i="18" s="1"/>
  <c r="O41" i="10"/>
  <c r="Y12" i="18"/>
  <c r="AA12" i="18" s="1"/>
  <c r="O40" i="10"/>
  <c r="Y11" i="18"/>
  <c r="P39" i="10"/>
  <c r="M45" i="10"/>
  <c r="L45" i="10"/>
  <c r="H48" i="10"/>
  <c r="H47" i="10"/>
  <c r="H46" i="10"/>
  <c r="G45" i="10"/>
  <c r="H49" i="2" s="1"/>
  <c r="V10" i="18"/>
  <c r="S27" i="18"/>
  <c r="W32" i="10"/>
  <c r="W33" i="10"/>
  <c r="S28" i="18"/>
  <c r="S26" i="18"/>
  <c r="W31" i="10"/>
  <c r="W25" i="10"/>
  <c r="S11" i="18"/>
  <c r="S15" i="18"/>
  <c r="W29" i="10"/>
  <c r="W28" i="10"/>
  <c r="S14" i="18"/>
  <c r="W27" i="10"/>
  <c r="S13" i="18"/>
  <c r="W26" i="10"/>
  <c r="S12" i="18"/>
  <c r="U30" i="10"/>
  <c r="X24" i="10"/>
  <c r="T30" i="10"/>
  <c r="P33" i="10"/>
  <c r="P32" i="10"/>
  <c r="P31" i="10"/>
  <c r="P27" i="10"/>
  <c r="I124" i="3"/>
  <c r="I123" i="3"/>
  <c r="P26" i="10"/>
  <c r="M30" i="10"/>
  <c r="H42" i="2" s="1"/>
  <c r="P10" i="18"/>
  <c r="G25" i="10"/>
  <c r="G30" i="10" s="1"/>
  <c r="G33" i="10"/>
  <c r="M28" i="18"/>
  <c r="M27" i="18"/>
  <c r="G32" i="10"/>
  <c r="M26" i="18"/>
  <c r="G31" i="10"/>
  <c r="J29" i="18"/>
  <c r="J30" i="18"/>
  <c r="X12" i="10"/>
  <c r="I115" i="3"/>
  <c r="I114" i="3"/>
  <c r="X11" i="10"/>
  <c r="X15" i="10"/>
  <c r="I118" i="3"/>
  <c r="X14" i="10"/>
  <c r="X16" i="10" s="1"/>
  <c r="H53" i="2" s="1"/>
  <c r="I117" i="3"/>
  <c r="U16" i="10"/>
  <c r="H41" i="2" s="1"/>
  <c r="I113" i="3"/>
  <c r="J10" i="18"/>
  <c r="G13" i="18"/>
  <c r="O13" i="10"/>
  <c r="O16" i="10" s="1"/>
  <c r="G12" i="18"/>
  <c r="O12" i="10"/>
  <c r="G14" i="18"/>
  <c r="O14" i="10"/>
  <c r="M16" i="10"/>
  <c r="G10" i="18"/>
  <c r="I10" i="18" s="1"/>
  <c r="P16" i="10"/>
  <c r="AB27" i="17"/>
  <c r="AB28" i="17"/>
  <c r="H140" i="3"/>
  <c r="X42" i="9"/>
  <c r="X41" i="9"/>
  <c r="H139" i="3"/>
  <c r="H138" i="3"/>
  <c r="X40" i="9"/>
  <c r="U45" i="9"/>
  <c r="G44" i="2" s="1"/>
  <c r="X44" i="9"/>
  <c r="H142" i="3"/>
  <c r="T45" i="9"/>
  <c r="G38" i="2" s="1"/>
  <c r="AB10" i="17"/>
  <c r="H218" i="3"/>
  <c r="W39" i="9"/>
  <c r="Y27" i="17"/>
  <c r="Y28" i="17"/>
  <c r="O43" i="9"/>
  <c r="Y14" i="17"/>
  <c r="O42" i="9"/>
  <c r="Y13" i="17"/>
  <c r="Y11" i="17"/>
  <c r="O40" i="9"/>
  <c r="O44" i="9"/>
  <c r="Y15" i="17"/>
  <c r="AA15" i="17" s="1"/>
  <c r="M39" i="9"/>
  <c r="V28" i="17"/>
  <c r="V27" i="17"/>
  <c r="H133" i="3"/>
  <c r="H43" i="9"/>
  <c r="H41" i="9"/>
  <c r="H45" i="9" s="1"/>
  <c r="G55" i="2" s="1"/>
  <c r="H131" i="3"/>
  <c r="H40" i="9"/>
  <c r="H130" i="3"/>
  <c r="H44" i="9"/>
  <c r="H134" i="3"/>
  <c r="H94" i="3"/>
  <c r="E45" i="9"/>
  <c r="G43" i="2" s="1"/>
  <c r="X10" i="17"/>
  <c r="H129" i="3"/>
  <c r="D45" i="9"/>
  <c r="G37" i="2" s="1"/>
  <c r="S26" i="17"/>
  <c r="H48" i="17" s="1"/>
  <c r="H41" i="22" s="1"/>
  <c r="W33" i="9"/>
  <c r="S25" i="17"/>
  <c r="H47" i="17" s="1"/>
  <c r="H31" i="22" s="1"/>
  <c r="W32" i="9"/>
  <c r="W31" i="9"/>
  <c r="S24" i="17"/>
  <c r="S11" i="17"/>
  <c r="W25" i="9"/>
  <c r="W29" i="9"/>
  <c r="S15" i="17"/>
  <c r="W28" i="9"/>
  <c r="S14" i="17"/>
  <c r="W27" i="9"/>
  <c r="S13" i="17"/>
  <c r="S12" i="17"/>
  <c r="W26" i="9"/>
  <c r="U30" i="9"/>
  <c r="X24" i="9"/>
  <c r="T30" i="9"/>
  <c r="P33" i="9"/>
  <c r="P32" i="9"/>
  <c r="P31" i="9"/>
  <c r="P25" i="9"/>
  <c r="H122" i="3"/>
  <c r="H126" i="3"/>
  <c r="P29" i="9"/>
  <c r="P28" i="9"/>
  <c r="H125" i="3"/>
  <c r="O27" i="9"/>
  <c r="H164" i="3" s="1"/>
  <c r="P13" i="17"/>
  <c r="H205" i="3"/>
  <c r="P26" i="9"/>
  <c r="H123" i="3"/>
  <c r="M30" i="9"/>
  <c r="G42" i="2" s="1"/>
  <c r="H121" i="3"/>
  <c r="P10" i="17"/>
  <c r="M28" i="17"/>
  <c r="M27" i="17"/>
  <c r="M14" i="17"/>
  <c r="G28" i="9"/>
  <c r="G27" i="9"/>
  <c r="M13" i="17"/>
  <c r="M12" i="17"/>
  <c r="G26" i="9"/>
  <c r="G25" i="9"/>
  <c r="M11" i="17"/>
  <c r="M15" i="17"/>
  <c r="G29" i="9"/>
  <c r="M10" i="17"/>
  <c r="H30" i="9"/>
  <c r="G24" i="9"/>
  <c r="E30" i="9"/>
  <c r="J27" i="17"/>
  <c r="J28" i="17"/>
  <c r="K13" i="17"/>
  <c r="H278" i="3" s="1"/>
  <c r="H318" i="3" s="1"/>
  <c r="W16" i="9"/>
  <c r="G47" i="2" s="1"/>
  <c r="L15" i="17"/>
  <c r="K14" i="17" s="1"/>
  <c r="J10" i="17"/>
  <c r="G17" i="17"/>
  <c r="H17" i="17" s="1"/>
  <c r="G16" i="17"/>
  <c r="P16" i="9"/>
  <c r="O10" i="9"/>
  <c r="O16" i="9" s="1"/>
  <c r="AB27" i="16"/>
  <c r="AB28" i="16"/>
  <c r="H45" i="16"/>
  <c r="X40" i="8"/>
  <c r="G138" i="3"/>
  <c r="G142" i="3"/>
  <c r="X44" i="8"/>
  <c r="X43" i="8"/>
  <c r="G141" i="3"/>
  <c r="G140" i="3"/>
  <c r="X42" i="8"/>
  <c r="G139" i="3"/>
  <c r="X41" i="8"/>
  <c r="X39" i="8"/>
  <c r="U45" i="8"/>
  <c r="F44" i="2" s="1"/>
  <c r="G137" i="3"/>
  <c r="Y12" i="16"/>
  <c r="AA12" i="16" s="1"/>
  <c r="O41" i="8"/>
  <c r="Y11" i="16"/>
  <c r="O40" i="8"/>
  <c r="O44" i="8"/>
  <c r="Y15" i="16"/>
  <c r="AA15" i="16" s="1"/>
  <c r="O43" i="8"/>
  <c r="Y14" i="16"/>
  <c r="Y13" i="16"/>
  <c r="O42" i="8"/>
  <c r="P39" i="8"/>
  <c r="M45" i="8"/>
  <c r="L45" i="8"/>
  <c r="H43" i="8"/>
  <c r="G43" i="8" s="1"/>
  <c r="G173" i="3" s="1"/>
  <c r="G133" i="3"/>
  <c r="G134" i="3"/>
  <c r="H44" i="8"/>
  <c r="V14" i="16"/>
  <c r="G214" i="3"/>
  <c r="H42" i="8"/>
  <c r="G132" i="3"/>
  <c r="H41" i="8"/>
  <c r="G131" i="3"/>
  <c r="H40" i="8"/>
  <c r="G130" i="3"/>
  <c r="E45" i="8"/>
  <c r="F43" i="2" s="1"/>
  <c r="H45" i="8"/>
  <c r="F55" i="2" s="1"/>
  <c r="V10" i="16"/>
  <c r="G88" i="3"/>
  <c r="G94" i="3" s="1"/>
  <c r="S13" i="16"/>
  <c r="W27" i="8"/>
  <c r="S12" i="16"/>
  <c r="W26" i="8"/>
  <c r="S11" i="16"/>
  <c r="W25" i="8"/>
  <c r="W29" i="8"/>
  <c r="S15" i="16"/>
  <c r="S14" i="16"/>
  <c r="W28" i="8"/>
  <c r="U24" i="8"/>
  <c r="P27" i="16"/>
  <c r="P28" i="16" s="1"/>
  <c r="M27" i="16"/>
  <c r="M30" i="16" s="1"/>
  <c r="M31" i="16" s="1"/>
  <c r="M28" i="16"/>
  <c r="L10" i="16"/>
  <c r="J16" i="16"/>
  <c r="E36" i="16"/>
  <c r="J17" i="16"/>
  <c r="X16" i="8"/>
  <c r="F53" i="2" s="1"/>
  <c r="W16" i="8"/>
  <c r="F47" i="2" s="1"/>
  <c r="W48" i="6"/>
  <c r="W46" i="6"/>
  <c r="W47" i="6"/>
  <c r="E222" i="3"/>
  <c r="E379" i="3" s="1"/>
  <c r="W43" i="6"/>
  <c r="E181" i="3" s="1"/>
  <c r="X42" i="6"/>
  <c r="E140" i="3"/>
  <c r="X41" i="6"/>
  <c r="E139" i="3"/>
  <c r="E138" i="3"/>
  <c r="X40" i="6"/>
  <c r="X44" i="6"/>
  <c r="E142" i="3"/>
  <c r="T45" i="6"/>
  <c r="D38" i="2" s="1"/>
  <c r="U39" i="6"/>
  <c r="P39" i="6"/>
  <c r="M45" i="6"/>
  <c r="L45" i="6"/>
  <c r="H48" i="6"/>
  <c r="V27" i="14"/>
  <c r="G47" i="6"/>
  <c r="H46" i="6"/>
  <c r="H43" i="6"/>
  <c r="E133" i="3"/>
  <c r="E132" i="3"/>
  <c r="H42" i="6"/>
  <c r="H41" i="6"/>
  <c r="E131" i="3"/>
  <c r="E130" i="3"/>
  <c r="H40" i="6"/>
  <c r="H44" i="6"/>
  <c r="E134" i="3"/>
  <c r="X10" i="14"/>
  <c r="E251" i="3" s="1"/>
  <c r="D45" i="6"/>
  <c r="D37" i="2" s="1"/>
  <c r="E45" i="6"/>
  <c r="D43" i="2" s="1"/>
  <c r="E94" i="3"/>
  <c r="S26" i="14"/>
  <c r="W31" i="6"/>
  <c r="S27" i="14"/>
  <c r="W32" i="6"/>
  <c r="W33" i="6"/>
  <c r="S28" i="14"/>
  <c r="W29" i="6"/>
  <c r="S15" i="14"/>
  <c r="W28" i="6"/>
  <c r="S14" i="14"/>
  <c r="W27" i="6"/>
  <c r="S13" i="14"/>
  <c r="W26" i="6"/>
  <c r="S12" i="14"/>
  <c r="S11" i="14"/>
  <c r="W25" i="6"/>
  <c r="U30" i="6"/>
  <c r="X24" i="6"/>
  <c r="T30" i="6"/>
  <c r="P33" i="6"/>
  <c r="P31" i="6"/>
  <c r="P32" i="6"/>
  <c r="E126" i="3"/>
  <c r="P29" i="6"/>
  <c r="P28" i="6"/>
  <c r="E125" i="3"/>
  <c r="P27" i="6"/>
  <c r="E124" i="3"/>
  <c r="P26" i="6"/>
  <c r="E123" i="3"/>
  <c r="P25" i="6"/>
  <c r="E122" i="3"/>
  <c r="M30" i="6"/>
  <c r="D42" i="2" s="1"/>
  <c r="P10" i="14"/>
  <c r="M29" i="14"/>
  <c r="M33" i="14" s="1"/>
  <c r="M30" i="14"/>
  <c r="M34" i="14" s="1"/>
  <c r="G30" i="6"/>
  <c r="X17" i="6"/>
  <c r="W19" i="6"/>
  <c r="J28" i="14"/>
  <c r="X18" i="6"/>
  <c r="X15" i="6"/>
  <c r="E118" i="3"/>
  <c r="E117" i="3"/>
  <c r="X14" i="6"/>
  <c r="E116" i="3"/>
  <c r="X13" i="6"/>
  <c r="X12" i="6"/>
  <c r="X16" i="6" s="1"/>
  <c r="D53" i="2" s="1"/>
  <c r="E115" i="3"/>
  <c r="X11" i="6"/>
  <c r="E114" i="3"/>
  <c r="U16" i="6"/>
  <c r="D41" i="2" s="1"/>
  <c r="J10" i="14"/>
  <c r="E113" i="3"/>
  <c r="O15" i="6"/>
  <c r="G15" i="14"/>
  <c r="G14" i="14"/>
  <c r="O14" i="6"/>
  <c r="G13" i="14"/>
  <c r="O13" i="6"/>
  <c r="O12" i="6"/>
  <c r="G12" i="14"/>
  <c r="O11" i="6"/>
  <c r="G11" i="14"/>
  <c r="M16" i="6"/>
  <c r="P10" i="6"/>
  <c r="AA24" i="13"/>
  <c r="W46" i="5"/>
  <c r="W47" i="5"/>
  <c r="AA25" i="13"/>
  <c r="AA26" i="13"/>
  <c r="W48" i="5"/>
  <c r="X44" i="5"/>
  <c r="D142" i="3"/>
  <c r="D141" i="3"/>
  <c r="X43" i="5"/>
  <c r="X42" i="5"/>
  <c r="D140" i="3"/>
  <c r="X41" i="5"/>
  <c r="D139" i="3"/>
  <c r="D138" i="3"/>
  <c r="X40" i="5"/>
  <c r="D137" i="3"/>
  <c r="X39" i="5"/>
  <c r="U45" i="5"/>
  <c r="C44" i="2" s="1"/>
  <c r="T45" i="5"/>
  <c r="C38" i="2" s="1"/>
  <c r="X24" i="13"/>
  <c r="O46" i="5"/>
  <c r="O48" i="5"/>
  <c r="X26" i="13"/>
  <c r="X25" i="13"/>
  <c r="O47" i="5"/>
  <c r="X15" i="13"/>
  <c r="Z15" i="13" s="1"/>
  <c r="O44" i="5"/>
  <c r="X14" i="13"/>
  <c r="O43" i="5"/>
  <c r="X13" i="13"/>
  <c r="O42" i="5"/>
  <c r="X12" i="13"/>
  <c r="Z12" i="13" s="1"/>
  <c r="O41" i="5"/>
  <c r="X11" i="13"/>
  <c r="O40" i="5"/>
  <c r="P39" i="5"/>
  <c r="M45" i="5"/>
  <c r="L45" i="5"/>
  <c r="H46" i="5"/>
  <c r="H48" i="5"/>
  <c r="H47" i="5"/>
  <c r="D132" i="3"/>
  <c r="H42" i="5"/>
  <c r="H41" i="5"/>
  <c r="H45" i="5" s="1"/>
  <c r="C55" i="2" s="1"/>
  <c r="D131" i="3"/>
  <c r="D130" i="3"/>
  <c r="H40" i="5"/>
  <c r="G44" i="5"/>
  <c r="D174" i="3" s="1"/>
  <c r="U15" i="13"/>
  <c r="D215" i="3"/>
  <c r="D372" i="3" s="1"/>
  <c r="U14" i="13"/>
  <c r="D214" i="3"/>
  <c r="G43" i="5"/>
  <c r="D173" i="3" s="1"/>
  <c r="E45" i="5"/>
  <c r="C43" i="2" s="1"/>
  <c r="D129" i="3"/>
  <c r="U10" i="13"/>
  <c r="D88" i="3"/>
  <c r="D94" i="3" s="1"/>
  <c r="R27" i="13"/>
  <c r="R28" i="13"/>
  <c r="W24" i="5"/>
  <c r="W30" i="5" s="1"/>
  <c r="R10" i="13"/>
  <c r="P33" i="5"/>
  <c r="P32" i="5"/>
  <c r="P31" i="5"/>
  <c r="P29" i="5"/>
  <c r="D126" i="3"/>
  <c r="D125" i="3"/>
  <c r="P28" i="5"/>
  <c r="D124" i="3"/>
  <c r="P27" i="5"/>
  <c r="D123" i="3"/>
  <c r="P26" i="5"/>
  <c r="P25" i="5"/>
  <c r="D122" i="3"/>
  <c r="O10" i="13"/>
  <c r="D161" i="3"/>
  <c r="M30" i="5"/>
  <c r="C42" i="2" s="1"/>
  <c r="L24" i="13"/>
  <c r="G31" i="5"/>
  <c r="G33" i="5"/>
  <c r="L26" i="13"/>
  <c r="L25" i="13"/>
  <c r="G32" i="5"/>
  <c r="G25" i="5"/>
  <c r="L11" i="13"/>
  <c r="L15" i="13"/>
  <c r="G29" i="5"/>
  <c r="L14" i="13"/>
  <c r="G28" i="5"/>
  <c r="G27" i="5"/>
  <c r="L13" i="13"/>
  <c r="G26" i="5"/>
  <c r="L12" i="13"/>
  <c r="H30" i="5"/>
  <c r="G24" i="5"/>
  <c r="L10" i="13"/>
  <c r="E30" i="5"/>
  <c r="D347" i="3"/>
  <c r="G356" i="3"/>
  <c r="H344" i="3"/>
  <c r="I345" i="3"/>
  <c r="H111" i="3"/>
  <c r="C183" i="3"/>
  <c r="J348" i="3"/>
  <c r="D78" i="3"/>
  <c r="E345" i="3"/>
  <c r="I344" i="3"/>
  <c r="G159" i="3"/>
  <c r="G119" i="3"/>
  <c r="I347" i="3"/>
  <c r="E102" i="3"/>
  <c r="H78" i="3"/>
  <c r="J94" i="3"/>
  <c r="F200" i="3"/>
  <c r="E151" i="3"/>
  <c r="D159" i="3"/>
  <c r="D151" i="3"/>
  <c r="D119" i="3"/>
  <c r="G111" i="3"/>
  <c r="F143" i="3"/>
  <c r="F94" i="3"/>
  <c r="E344" i="3"/>
  <c r="J347" i="3"/>
  <c r="H159" i="3"/>
  <c r="C175" i="3"/>
  <c r="H119" i="3"/>
  <c r="I111" i="3"/>
  <c r="F344" i="3"/>
  <c r="F345" i="3"/>
  <c r="J345" i="3"/>
  <c r="J111" i="3"/>
  <c r="C119" i="3"/>
  <c r="D102" i="3"/>
  <c r="F151" i="3"/>
  <c r="F183" i="3"/>
  <c r="G344" i="3"/>
  <c r="E348" i="3"/>
  <c r="G151" i="3"/>
  <c r="D345" i="3"/>
  <c r="H151" i="3"/>
  <c r="D353" i="3"/>
  <c r="C127" i="3"/>
  <c r="E347" i="3"/>
  <c r="E70" i="3"/>
  <c r="H347" i="3"/>
  <c r="H348" i="3"/>
  <c r="C356" i="3"/>
  <c r="F370" i="3"/>
  <c r="F378" i="3"/>
  <c r="G167" i="3"/>
  <c r="C94" i="3"/>
  <c r="E346" i="3"/>
  <c r="I348" i="3"/>
  <c r="G364" i="3"/>
  <c r="F369" i="3"/>
  <c r="I372" i="3"/>
  <c r="F377" i="3"/>
  <c r="J135" i="3"/>
  <c r="C135" i="3"/>
  <c r="D354" i="3"/>
  <c r="F376" i="3"/>
  <c r="F361" i="3"/>
  <c r="C151" i="3"/>
  <c r="I94" i="3"/>
  <c r="F346" i="3"/>
  <c r="J346" i="3"/>
  <c r="C354" i="3"/>
  <c r="H356" i="3"/>
  <c r="F135" i="3"/>
  <c r="G347" i="3"/>
  <c r="C353" i="3"/>
  <c r="F364" i="3"/>
  <c r="F380" i="3"/>
  <c r="F119" i="3"/>
  <c r="D344" i="3"/>
  <c r="D356" i="3"/>
  <c r="F379" i="3"/>
  <c r="J379" i="3"/>
  <c r="G24" i="15"/>
  <c r="O17" i="7"/>
  <c r="G26" i="15"/>
  <c r="O19" i="7"/>
  <c r="G25" i="15"/>
  <c r="O18" i="7"/>
  <c r="G26" i="19"/>
  <c r="O17" i="11"/>
  <c r="G28" i="19"/>
  <c r="O19" i="11"/>
  <c r="G27" i="19"/>
  <c r="O18" i="11"/>
  <c r="O17" i="10"/>
  <c r="G26" i="18"/>
  <c r="G28" i="18"/>
  <c r="O19" i="10"/>
  <c r="O18" i="10"/>
  <c r="G27" i="18"/>
  <c r="O17" i="9"/>
  <c r="G24" i="17"/>
  <c r="G26" i="17"/>
  <c r="O19" i="9"/>
  <c r="O18" i="9"/>
  <c r="G25" i="17"/>
  <c r="G24" i="16"/>
  <c r="O17" i="8"/>
  <c r="G26" i="16"/>
  <c r="O19" i="8"/>
  <c r="G25" i="16"/>
  <c r="O18" i="8"/>
  <c r="G28" i="14"/>
  <c r="O19" i="6"/>
  <c r="O18" i="6"/>
  <c r="G27" i="14"/>
  <c r="O17" i="6"/>
  <c r="G26" i="14"/>
  <c r="G24" i="13"/>
  <c r="O17" i="5"/>
  <c r="O19" i="5"/>
  <c r="G26" i="13"/>
  <c r="O18" i="5"/>
  <c r="G25" i="13"/>
  <c r="O17" i="4"/>
  <c r="G25" i="12"/>
  <c r="O19" i="4"/>
  <c r="G27" i="12"/>
  <c r="O18" i="4"/>
  <c r="G26" i="12"/>
  <c r="L16" i="19" l="1"/>
  <c r="I59" i="2" s="1"/>
  <c r="I224" i="22"/>
  <c r="H343" i="3"/>
  <c r="N12" i="17"/>
  <c r="N13" i="17"/>
  <c r="Q13" i="17" s="1"/>
  <c r="H240" i="3"/>
  <c r="E37" i="17"/>
  <c r="N13" i="16"/>
  <c r="Q13" i="16" s="1"/>
  <c r="T13" i="16" s="1"/>
  <c r="W13" i="16" s="1"/>
  <c r="G278" i="3"/>
  <c r="G318" i="3" s="1"/>
  <c r="H17" i="16"/>
  <c r="K17" i="16" s="1"/>
  <c r="N17" i="16" s="1"/>
  <c r="H11" i="16"/>
  <c r="H16" i="16" s="1"/>
  <c r="AE17" i="15"/>
  <c r="H42" i="15"/>
  <c r="E20" i="2" s="1"/>
  <c r="F318" i="3"/>
  <c r="F354" i="3"/>
  <c r="F20" i="3"/>
  <c r="F16" i="3"/>
  <c r="E16" i="2"/>
  <c r="AE16" i="15"/>
  <c r="E43" i="15"/>
  <c r="F43" i="15" s="1"/>
  <c r="C20" i="3"/>
  <c r="B20" i="2"/>
  <c r="M12" i="12"/>
  <c r="P12" i="12" s="1"/>
  <c r="T12" i="12" s="1"/>
  <c r="H45" i="12"/>
  <c r="I45" i="12" s="1"/>
  <c r="D346" i="3"/>
  <c r="C343" i="3"/>
  <c r="M13" i="12"/>
  <c r="P13" i="12" s="1"/>
  <c r="E44" i="12"/>
  <c r="G65" i="2"/>
  <c r="F31" i="17"/>
  <c r="N12" i="16"/>
  <c r="Q12" i="16" s="1"/>
  <c r="U12" i="16" s="1"/>
  <c r="G277" i="3"/>
  <c r="G317" i="3" s="1"/>
  <c r="H48" i="16"/>
  <c r="H49" i="16" s="1"/>
  <c r="G21" i="22"/>
  <c r="G343" i="3"/>
  <c r="F65" i="2"/>
  <c r="F30" i="16"/>
  <c r="E42" i="16"/>
  <c r="G16" i="3" s="1"/>
  <c r="K14" i="16"/>
  <c r="G41" i="16"/>
  <c r="G240" i="3"/>
  <c r="E33" i="14"/>
  <c r="E32" i="13"/>
  <c r="F32" i="13" s="1"/>
  <c r="F17" i="13"/>
  <c r="H17" i="13" s="1"/>
  <c r="J17" i="13" s="1"/>
  <c r="D235" i="3"/>
  <c r="J11" i="13"/>
  <c r="F16" i="13"/>
  <c r="D272" i="3"/>
  <c r="H15" i="13"/>
  <c r="C347" i="3"/>
  <c r="B65" i="2"/>
  <c r="F32" i="12"/>
  <c r="C285" i="3"/>
  <c r="C240" i="3"/>
  <c r="J14" i="12"/>
  <c r="G43" i="12"/>
  <c r="H16" i="12"/>
  <c r="K10" i="12"/>
  <c r="F308" i="3"/>
  <c r="F312" i="3"/>
  <c r="F317" i="3"/>
  <c r="F39" i="15"/>
  <c r="F286" i="3"/>
  <c r="R16" i="15"/>
  <c r="E60" i="2" s="1"/>
  <c r="G38" i="15"/>
  <c r="F245" i="3"/>
  <c r="E65" i="2"/>
  <c r="F30" i="15"/>
  <c r="I16" i="15"/>
  <c r="G36" i="15"/>
  <c r="H11" i="15"/>
  <c r="H14" i="15"/>
  <c r="K14" i="15" s="1"/>
  <c r="J39" i="15"/>
  <c r="F254" i="3"/>
  <c r="I143" i="3"/>
  <c r="G354" i="3"/>
  <c r="H353" i="3"/>
  <c r="J119" i="3"/>
  <c r="J127" i="3"/>
  <c r="H143" i="3"/>
  <c r="E308" i="3"/>
  <c r="D135" i="3"/>
  <c r="G135" i="3"/>
  <c r="H135" i="3"/>
  <c r="I135" i="3"/>
  <c r="G143" i="3"/>
  <c r="H49" i="14"/>
  <c r="E31" i="22" s="1"/>
  <c r="F30" i="14"/>
  <c r="E34" i="14"/>
  <c r="F34" i="14" s="1"/>
  <c r="F33" i="14"/>
  <c r="D65" i="2"/>
  <c r="I65" i="2"/>
  <c r="F33" i="19"/>
  <c r="J308" i="3"/>
  <c r="J343" i="3"/>
  <c r="H65" i="2"/>
  <c r="F33" i="18"/>
  <c r="I343" i="3"/>
  <c r="I308" i="3"/>
  <c r="X45" i="11"/>
  <c r="I56" i="2" s="1"/>
  <c r="I24" i="2" s="1"/>
  <c r="AB29" i="19"/>
  <c r="AB30" i="19"/>
  <c r="W44" i="11"/>
  <c r="J182" i="3" s="1"/>
  <c r="AB15" i="19"/>
  <c r="AD15" i="19" s="1"/>
  <c r="J264" i="3" s="1"/>
  <c r="J223" i="3"/>
  <c r="J380" i="3" s="1"/>
  <c r="J143" i="3"/>
  <c r="AB13" i="19"/>
  <c r="AD13" i="19" s="1"/>
  <c r="J262" i="3" s="1"/>
  <c r="J221" i="3"/>
  <c r="J378" i="3" s="1"/>
  <c r="W42" i="11"/>
  <c r="J180" i="3" s="1"/>
  <c r="AB11" i="19"/>
  <c r="J219" i="3"/>
  <c r="J376" i="3" s="1"/>
  <c r="W40" i="11"/>
  <c r="J178" i="3" s="1"/>
  <c r="AB12" i="19"/>
  <c r="AD12" i="19" s="1"/>
  <c r="J261" i="3" s="1"/>
  <c r="J220" i="3"/>
  <c r="J377" i="3" s="1"/>
  <c r="W41" i="11"/>
  <c r="J179" i="3" s="1"/>
  <c r="J375" i="3"/>
  <c r="AD10" i="19"/>
  <c r="J177" i="3"/>
  <c r="Y29" i="19"/>
  <c r="Y30" i="19"/>
  <c r="H43" i="19"/>
  <c r="P45" i="11"/>
  <c r="O39" i="11"/>
  <c r="O45" i="11" s="1"/>
  <c r="Y10" i="19"/>
  <c r="V16" i="19"/>
  <c r="X10" i="19"/>
  <c r="J251" i="3" s="1"/>
  <c r="V17" i="19"/>
  <c r="G47" i="11"/>
  <c r="V27" i="19"/>
  <c r="H49" i="19" s="1"/>
  <c r="J31" i="22" s="1"/>
  <c r="V28" i="19"/>
  <c r="AE28" i="19" s="1"/>
  <c r="AF28" i="19" s="1"/>
  <c r="G48" i="11"/>
  <c r="G46" i="11"/>
  <c r="V26" i="19"/>
  <c r="H48" i="19" s="1"/>
  <c r="J21" i="22" s="1"/>
  <c r="S29" i="19"/>
  <c r="S30" i="19"/>
  <c r="U15" i="19"/>
  <c r="J44" i="19" s="1"/>
  <c r="X24" i="11"/>
  <c r="U30" i="11"/>
  <c r="O32" i="11"/>
  <c r="P27" i="19"/>
  <c r="O31" i="11"/>
  <c r="P26" i="19"/>
  <c r="O27" i="11"/>
  <c r="J164" i="3" s="1"/>
  <c r="P13" i="19"/>
  <c r="J205" i="3"/>
  <c r="O28" i="11"/>
  <c r="J165" i="3" s="1"/>
  <c r="J206" i="3"/>
  <c r="P14" i="19"/>
  <c r="O25" i="11"/>
  <c r="J162" i="3" s="1"/>
  <c r="P11" i="19"/>
  <c r="E40" i="19" s="1"/>
  <c r="J203" i="3"/>
  <c r="O29" i="11"/>
  <c r="J166" i="3" s="1"/>
  <c r="J207" i="3"/>
  <c r="J364" i="3" s="1"/>
  <c r="P15" i="19"/>
  <c r="R15" i="19" s="1"/>
  <c r="J248" i="3" s="1"/>
  <c r="J359" i="3"/>
  <c r="J161" i="3"/>
  <c r="R10" i="19"/>
  <c r="J243" i="3" s="1"/>
  <c r="M30" i="19"/>
  <c r="M34" i="19" s="1"/>
  <c r="M29" i="19"/>
  <c r="M33" i="19" s="1"/>
  <c r="W13" i="11"/>
  <c r="J156" i="3" s="1"/>
  <c r="J13" i="19"/>
  <c r="J197" i="3"/>
  <c r="W14" i="11"/>
  <c r="J157" i="3" s="1"/>
  <c r="J14" i="19"/>
  <c r="AE14" i="19" s="1"/>
  <c r="AF14" i="19" s="1"/>
  <c r="J198" i="3"/>
  <c r="J240" i="3"/>
  <c r="X16" i="11"/>
  <c r="I53" i="2" s="1"/>
  <c r="J12" i="19"/>
  <c r="E41" i="19" s="1"/>
  <c r="J196" i="3"/>
  <c r="W12" i="11"/>
  <c r="J235" i="3"/>
  <c r="H12" i="19"/>
  <c r="H13" i="19"/>
  <c r="I15" i="19"/>
  <c r="P16" i="11"/>
  <c r="G10" i="19"/>
  <c r="O10" i="11"/>
  <c r="O16" i="11" s="1"/>
  <c r="AB26" i="18"/>
  <c r="W46" i="10"/>
  <c r="I219" i="3"/>
  <c r="AB11" i="18"/>
  <c r="H40" i="18" s="1"/>
  <c r="X45" i="10"/>
  <c r="H56" i="2" s="1"/>
  <c r="H24" i="2" s="1"/>
  <c r="W40" i="10"/>
  <c r="W43" i="10"/>
  <c r="I181" i="3" s="1"/>
  <c r="I222" i="3"/>
  <c r="I379" i="3" s="1"/>
  <c r="AB14" i="18"/>
  <c r="AD14" i="18" s="1"/>
  <c r="I263" i="3" s="1"/>
  <c r="I220" i="3"/>
  <c r="I377" i="3" s="1"/>
  <c r="AB12" i="18"/>
  <c r="AD12" i="18" s="1"/>
  <c r="I261" i="3" s="1"/>
  <c r="W41" i="10"/>
  <c r="I179" i="3" s="1"/>
  <c r="I221" i="3"/>
  <c r="I378" i="3" s="1"/>
  <c r="AB13" i="18"/>
  <c r="AD13" i="18" s="1"/>
  <c r="I262" i="3" s="1"/>
  <c r="W42" i="10"/>
  <c r="I180" i="3" s="1"/>
  <c r="Y30" i="18"/>
  <c r="Y29" i="18"/>
  <c r="Y10" i="18"/>
  <c r="P45" i="10"/>
  <c r="O39" i="10"/>
  <c r="O45" i="10" s="1"/>
  <c r="V27" i="18"/>
  <c r="H49" i="18" s="1"/>
  <c r="I31" i="22" s="1"/>
  <c r="G47" i="10"/>
  <c r="V28" i="18"/>
  <c r="H50" i="18" s="1"/>
  <c r="I41" i="22" s="1"/>
  <c r="G48" i="10"/>
  <c r="G46" i="10"/>
  <c r="V26" i="18"/>
  <c r="V16" i="18"/>
  <c r="V17" i="18"/>
  <c r="X10" i="18"/>
  <c r="I251" i="3" s="1"/>
  <c r="S29" i="18"/>
  <c r="S30" i="18"/>
  <c r="U12" i="18"/>
  <c r="U15" i="18"/>
  <c r="J44" i="18" s="1"/>
  <c r="H44" i="18"/>
  <c r="W24" i="10"/>
  <c r="W30" i="10" s="1"/>
  <c r="S10" i="18"/>
  <c r="X30" i="10"/>
  <c r="P30" i="10"/>
  <c r="H54" i="2" s="1"/>
  <c r="P27" i="18"/>
  <c r="O32" i="10"/>
  <c r="P28" i="18"/>
  <c r="E50" i="18" s="1"/>
  <c r="I37" i="22" s="1"/>
  <c r="O33" i="10"/>
  <c r="O31" i="10"/>
  <c r="P26" i="18"/>
  <c r="E48" i="18" s="1"/>
  <c r="I17" i="22" s="1"/>
  <c r="I204" i="3"/>
  <c r="P12" i="18"/>
  <c r="O26" i="10"/>
  <c r="I127" i="3"/>
  <c r="O27" i="10"/>
  <c r="I164" i="3" s="1"/>
  <c r="P13" i="18"/>
  <c r="E42" i="18" s="1"/>
  <c r="I205" i="3"/>
  <c r="R10" i="18"/>
  <c r="I243" i="3" s="1"/>
  <c r="M30" i="18"/>
  <c r="M34" i="18" s="1"/>
  <c r="M29" i="18"/>
  <c r="M33" i="18" s="1"/>
  <c r="I198" i="3"/>
  <c r="J14" i="18"/>
  <c r="W14" i="10"/>
  <c r="I157" i="3" s="1"/>
  <c r="I119" i="3"/>
  <c r="W15" i="10"/>
  <c r="I158" i="3" s="1"/>
  <c r="I199" i="3"/>
  <c r="I356" i="3" s="1"/>
  <c r="J15" i="18"/>
  <c r="J11" i="18"/>
  <c r="W11" i="10"/>
  <c r="I195" i="3"/>
  <c r="J12" i="18"/>
  <c r="W12" i="10"/>
  <c r="I155" i="3" s="1"/>
  <c r="I196" i="3"/>
  <c r="L10" i="18"/>
  <c r="H14" i="18"/>
  <c r="H12" i="18"/>
  <c r="H13" i="18"/>
  <c r="K13" i="18" s="1"/>
  <c r="I16" i="18"/>
  <c r="G16" i="18"/>
  <c r="E39" i="18"/>
  <c r="G17" i="18"/>
  <c r="H17" i="18" s="1"/>
  <c r="W44" i="9"/>
  <c r="H182" i="3" s="1"/>
  <c r="H223" i="3"/>
  <c r="H380" i="3" s="1"/>
  <c r="AB15" i="17"/>
  <c r="AD15" i="17" s="1"/>
  <c r="H264" i="3" s="1"/>
  <c r="W40" i="9"/>
  <c r="H178" i="3" s="1"/>
  <c r="H219" i="3"/>
  <c r="AB11" i="17"/>
  <c r="X45" i="9"/>
  <c r="G56" i="2" s="1"/>
  <c r="G24" i="2" s="1"/>
  <c r="W41" i="9"/>
  <c r="H179" i="3" s="1"/>
  <c r="H220" i="3"/>
  <c r="H377" i="3" s="1"/>
  <c r="AB12" i="17"/>
  <c r="AD12" i="17" s="1"/>
  <c r="H261" i="3" s="1"/>
  <c r="W42" i="9"/>
  <c r="H180" i="3" s="1"/>
  <c r="H221" i="3"/>
  <c r="H378" i="3" s="1"/>
  <c r="AB13" i="17"/>
  <c r="H40" i="17" s="1"/>
  <c r="H177" i="3"/>
  <c r="H375" i="3"/>
  <c r="AD10" i="17"/>
  <c r="H259" i="3" s="1"/>
  <c r="P39" i="9"/>
  <c r="M45" i="9"/>
  <c r="H215" i="3"/>
  <c r="H372" i="3" s="1"/>
  <c r="G44" i="9"/>
  <c r="H174" i="3" s="1"/>
  <c r="V15" i="17"/>
  <c r="X15" i="17" s="1"/>
  <c r="H256" i="3" s="1"/>
  <c r="G40" i="9"/>
  <c r="H211" i="3"/>
  <c r="V11" i="17"/>
  <c r="V12" i="17"/>
  <c r="X12" i="17" s="1"/>
  <c r="H253" i="3" s="1"/>
  <c r="G41" i="9"/>
  <c r="H171" i="3" s="1"/>
  <c r="H212" i="3"/>
  <c r="H369" i="3" s="1"/>
  <c r="V14" i="17"/>
  <c r="H41" i="17" s="1"/>
  <c r="G43" i="9"/>
  <c r="H173" i="3" s="1"/>
  <c r="H214" i="3"/>
  <c r="H251" i="3"/>
  <c r="S27" i="17"/>
  <c r="H46" i="17"/>
  <c r="H21" i="22" s="1"/>
  <c r="S28" i="17"/>
  <c r="U15" i="17"/>
  <c r="S10" i="17"/>
  <c r="X30" i="9"/>
  <c r="W24" i="9"/>
  <c r="W30" i="9" s="1"/>
  <c r="P30" i="9"/>
  <c r="G54" i="2" s="1"/>
  <c r="O33" i="9"/>
  <c r="P26" i="17"/>
  <c r="E48" i="17" s="1"/>
  <c r="H37" i="22" s="1"/>
  <c r="P25" i="17"/>
  <c r="E47" i="17" s="1"/>
  <c r="H27" i="22" s="1"/>
  <c r="O32" i="9"/>
  <c r="P24" i="17"/>
  <c r="O31" i="9"/>
  <c r="O28" i="9"/>
  <c r="H165" i="3" s="1"/>
  <c r="P14" i="17"/>
  <c r="E41" i="17" s="1"/>
  <c r="H206" i="3"/>
  <c r="H127" i="3"/>
  <c r="H207" i="3"/>
  <c r="H364" i="3" s="1"/>
  <c r="O29" i="9"/>
  <c r="H166" i="3" s="1"/>
  <c r="P15" i="17"/>
  <c r="R15" i="17" s="1"/>
  <c r="H248" i="3" s="1"/>
  <c r="P12" i="17"/>
  <c r="H204" i="3"/>
  <c r="O26" i="9"/>
  <c r="H163" i="3" s="1"/>
  <c r="P11" i="17"/>
  <c r="H203" i="3"/>
  <c r="O25" i="9"/>
  <c r="R10" i="17"/>
  <c r="E38" i="17"/>
  <c r="G30" i="9"/>
  <c r="E40" i="17"/>
  <c r="O15" i="17"/>
  <c r="N14" i="17" s="1"/>
  <c r="M17" i="17"/>
  <c r="M32" i="17" s="1"/>
  <c r="O10" i="17"/>
  <c r="M16" i="17"/>
  <c r="M31" i="17" s="1"/>
  <c r="L10" i="17"/>
  <c r="L16" i="17" s="1"/>
  <c r="J16" i="17"/>
  <c r="J31" i="17" s="1"/>
  <c r="J17" i="17"/>
  <c r="J32" i="17" s="1"/>
  <c r="H354" i="3"/>
  <c r="H279" i="3"/>
  <c r="H11" i="17"/>
  <c r="W42" i="8"/>
  <c r="G180" i="3" s="1"/>
  <c r="AB13" i="16"/>
  <c r="AD13" i="16" s="1"/>
  <c r="G262" i="3" s="1"/>
  <c r="G221" i="3"/>
  <c r="G378" i="3" s="1"/>
  <c r="W43" i="8"/>
  <c r="G181" i="3" s="1"/>
  <c r="G222" i="3"/>
  <c r="AB14" i="16"/>
  <c r="AE14" i="16" s="1"/>
  <c r="AF14" i="16" s="1"/>
  <c r="W44" i="8"/>
  <c r="G182" i="3" s="1"/>
  <c r="AB15" i="16"/>
  <c r="AD15" i="16" s="1"/>
  <c r="G264" i="3" s="1"/>
  <c r="G223" i="3"/>
  <c r="G380" i="3" s="1"/>
  <c r="G220" i="3"/>
  <c r="G377" i="3" s="1"/>
  <c r="AB12" i="16"/>
  <c r="AD12" i="16" s="1"/>
  <c r="G261" i="3" s="1"/>
  <c r="W41" i="8"/>
  <c r="G179" i="3" s="1"/>
  <c r="G219" i="3"/>
  <c r="G376" i="3" s="1"/>
  <c r="AB11" i="16"/>
  <c r="W40" i="8"/>
  <c r="G178" i="3" s="1"/>
  <c r="AB10" i="16"/>
  <c r="X45" i="8"/>
  <c r="F56" i="2" s="1"/>
  <c r="F24" i="2" s="1"/>
  <c r="W39" i="8"/>
  <c r="G218" i="3"/>
  <c r="P45" i="8"/>
  <c r="O39" i="8"/>
  <c r="O45" i="8" s="1"/>
  <c r="Y10" i="16"/>
  <c r="G41" i="8"/>
  <c r="G171" i="3" s="1"/>
  <c r="V12" i="16"/>
  <c r="X12" i="16" s="1"/>
  <c r="G253" i="3" s="1"/>
  <c r="G212" i="3"/>
  <c r="G369" i="3" s="1"/>
  <c r="G42" i="8"/>
  <c r="G172" i="3" s="1"/>
  <c r="V13" i="16"/>
  <c r="AE13" i="16" s="1"/>
  <c r="AF13" i="16" s="1"/>
  <c r="G213" i="3"/>
  <c r="V11" i="16"/>
  <c r="G211" i="3"/>
  <c r="G40" i="8"/>
  <c r="G215" i="3"/>
  <c r="G372" i="3" s="1"/>
  <c r="G44" i="8"/>
  <c r="G174" i="3" s="1"/>
  <c r="V15" i="16"/>
  <c r="X15" i="16" s="1"/>
  <c r="G256" i="3" s="1"/>
  <c r="X10" i="16"/>
  <c r="U15" i="16"/>
  <c r="U30" i="8"/>
  <c r="X24" i="8"/>
  <c r="P30" i="16"/>
  <c r="P31" i="16" s="1"/>
  <c r="F39" i="16"/>
  <c r="J30" i="16"/>
  <c r="J31" i="16" s="1"/>
  <c r="G36" i="16"/>
  <c r="G42" i="16" s="1"/>
  <c r="L16" i="16"/>
  <c r="F59" i="2" s="1"/>
  <c r="G235" i="3"/>
  <c r="W40" i="6"/>
  <c r="E178" i="3" s="1"/>
  <c r="E219" i="3"/>
  <c r="E376" i="3" s="1"/>
  <c r="W41" i="6"/>
  <c r="E179" i="3" s="1"/>
  <c r="E220" i="3"/>
  <c r="E377" i="3" s="1"/>
  <c r="W42" i="6"/>
  <c r="E180" i="3" s="1"/>
  <c r="E221" i="3"/>
  <c r="E378" i="3" s="1"/>
  <c r="E223" i="3"/>
  <c r="E380" i="3" s="1"/>
  <c r="W44" i="6"/>
  <c r="E182" i="3" s="1"/>
  <c r="X39" i="6"/>
  <c r="U45" i="6"/>
  <c r="D44" i="2" s="1"/>
  <c r="E137" i="3"/>
  <c r="E143" i="3" s="1"/>
  <c r="P45" i="6"/>
  <c r="O39" i="6"/>
  <c r="O45" i="6" s="1"/>
  <c r="H45" i="6"/>
  <c r="D55" i="2" s="1"/>
  <c r="E135" i="3"/>
  <c r="G46" i="6"/>
  <c r="V26" i="14"/>
  <c r="V28" i="14"/>
  <c r="H50" i="14" s="1"/>
  <c r="E41" i="22" s="1"/>
  <c r="G48" i="6"/>
  <c r="E215" i="3"/>
  <c r="E372" i="3" s="1"/>
  <c r="V15" i="14"/>
  <c r="X15" i="14" s="1"/>
  <c r="E256" i="3" s="1"/>
  <c r="G44" i="6"/>
  <c r="E174" i="3" s="1"/>
  <c r="G40" i="6"/>
  <c r="E211" i="3"/>
  <c r="V11" i="14"/>
  <c r="H40" i="14" s="1"/>
  <c r="V12" i="14"/>
  <c r="X12" i="14" s="1"/>
  <c r="E253" i="3" s="1"/>
  <c r="G41" i="6"/>
  <c r="E171" i="3" s="1"/>
  <c r="E212" i="3"/>
  <c r="E369" i="3" s="1"/>
  <c r="E213" i="3"/>
  <c r="E370" i="3" s="1"/>
  <c r="G42" i="6"/>
  <c r="E172" i="3" s="1"/>
  <c r="V13" i="14"/>
  <c r="H42" i="14" s="1"/>
  <c r="E214" i="3"/>
  <c r="V14" i="14"/>
  <c r="H43" i="14" s="1"/>
  <c r="G43" i="6"/>
  <c r="E173" i="3" s="1"/>
  <c r="S29" i="14"/>
  <c r="S30" i="14"/>
  <c r="U15" i="14"/>
  <c r="U12" i="14"/>
  <c r="S10" i="14"/>
  <c r="X30" i="6"/>
  <c r="W24" i="6"/>
  <c r="W30" i="6" s="1"/>
  <c r="P26" i="14"/>
  <c r="O31" i="6"/>
  <c r="O33" i="6"/>
  <c r="P28" i="14"/>
  <c r="E127" i="3"/>
  <c r="P27" i="14"/>
  <c r="O32" i="6"/>
  <c r="P11" i="14"/>
  <c r="E203" i="3"/>
  <c r="O25" i="6"/>
  <c r="O26" i="6"/>
  <c r="E163" i="3" s="1"/>
  <c r="E204" i="3"/>
  <c r="E361" i="3" s="1"/>
  <c r="P12" i="14"/>
  <c r="O27" i="6"/>
  <c r="E164" i="3" s="1"/>
  <c r="P13" i="14"/>
  <c r="E205" i="3"/>
  <c r="P30" i="6"/>
  <c r="D54" i="2" s="1"/>
  <c r="O28" i="6"/>
  <c r="E165" i="3" s="1"/>
  <c r="P14" i="14"/>
  <c r="E206" i="3"/>
  <c r="E207" i="3"/>
  <c r="E364" i="3" s="1"/>
  <c r="O29" i="6"/>
  <c r="E166" i="3" s="1"/>
  <c r="P15" i="14"/>
  <c r="R15" i="14" s="1"/>
  <c r="E248" i="3" s="1"/>
  <c r="R10" i="14"/>
  <c r="E243" i="3" s="1"/>
  <c r="W17" i="6"/>
  <c r="J26" i="14"/>
  <c r="W18" i="6"/>
  <c r="J27" i="14"/>
  <c r="E195" i="3"/>
  <c r="W11" i="6"/>
  <c r="J11" i="14"/>
  <c r="J15" i="14"/>
  <c r="W15" i="6"/>
  <c r="E158" i="3" s="1"/>
  <c r="E199" i="3"/>
  <c r="E356" i="3" s="1"/>
  <c r="E196" i="3"/>
  <c r="W12" i="6"/>
  <c r="E155" i="3" s="1"/>
  <c r="J12" i="14"/>
  <c r="E119" i="3"/>
  <c r="J13" i="14"/>
  <c r="E197" i="3"/>
  <c r="W13" i="6"/>
  <c r="E156" i="3" s="1"/>
  <c r="J14" i="14"/>
  <c r="E198" i="3"/>
  <c r="W14" i="6"/>
  <c r="E157" i="3" s="1"/>
  <c r="L10" i="14"/>
  <c r="H12" i="14"/>
  <c r="H13" i="14"/>
  <c r="H14" i="14"/>
  <c r="H15" i="14"/>
  <c r="P16" i="6"/>
  <c r="G10" i="14"/>
  <c r="I10" i="14" s="1"/>
  <c r="O10" i="6"/>
  <c r="O16" i="6" s="1"/>
  <c r="AA28" i="13"/>
  <c r="AA27" i="13"/>
  <c r="D223" i="3"/>
  <c r="D380" i="3" s="1"/>
  <c r="W44" i="5"/>
  <c r="D182" i="3" s="1"/>
  <c r="AA15" i="13"/>
  <c r="AC15" i="13" s="1"/>
  <c r="D264" i="3" s="1"/>
  <c r="W41" i="5"/>
  <c r="D179" i="3" s="1"/>
  <c r="AA12" i="13"/>
  <c r="AC12" i="13" s="1"/>
  <c r="D261" i="3" s="1"/>
  <c r="D220" i="3"/>
  <c r="D377" i="3" s="1"/>
  <c r="D143" i="3"/>
  <c r="D221" i="3"/>
  <c r="W42" i="5"/>
  <c r="D180" i="3" s="1"/>
  <c r="AA13" i="13"/>
  <c r="D222" i="3"/>
  <c r="W43" i="5"/>
  <c r="D181" i="3" s="1"/>
  <c r="AA14" i="13"/>
  <c r="H41" i="13" s="1"/>
  <c r="W40" i="5"/>
  <c r="D178" i="3" s="1"/>
  <c r="AA11" i="13"/>
  <c r="D219" i="3"/>
  <c r="X45" i="5"/>
  <c r="C56" i="2" s="1"/>
  <c r="C24" i="2" s="1"/>
  <c r="D218" i="3"/>
  <c r="W39" i="5"/>
  <c r="AA10" i="13"/>
  <c r="X27" i="13"/>
  <c r="X28" i="13"/>
  <c r="P45" i="5"/>
  <c r="X10" i="13"/>
  <c r="O39" i="5"/>
  <c r="O45" i="5" s="1"/>
  <c r="U26" i="13"/>
  <c r="H48" i="13" s="1"/>
  <c r="D41" i="22" s="1"/>
  <c r="G48" i="5"/>
  <c r="G46" i="5"/>
  <c r="U24" i="13"/>
  <c r="U25" i="13"/>
  <c r="H47" i="13" s="1"/>
  <c r="D31" i="22" s="1"/>
  <c r="G47" i="5"/>
  <c r="D213" i="3"/>
  <c r="G42" i="5"/>
  <c r="D172" i="3" s="1"/>
  <c r="U13" i="13"/>
  <c r="W15" i="13"/>
  <c r="D211" i="3"/>
  <c r="G40" i="5"/>
  <c r="U11" i="13"/>
  <c r="D212" i="3"/>
  <c r="D369" i="3" s="1"/>
  <c r="G41" i="5"/>
  <c r="D171" i="3" s="1"/>
  <c r="U12" i="13"/>
  <c r="W10" i="13"/>
  <c r="D251" i="3" s="1"/>
  <c r="T10" i="13"/>
  <c r="T16" i="13" s="1"/>
  <c r="R17" i="13"/>
  <c r="R32" i="13" s="1"/>
  <c r="R16" i="13"/>
  <c r="R31" i="13" s="1"/>
  <c r="O25" i="13"/>
  <c r="E47" i="13" s="1"/>
  <c r="D27" i="22" s="1"/>
  <c r="O32" i="5"/>
  <c r="O33" i="5"/>
  <c r="O26" i="13"/>
  <c r="E48" i="13" s="1"/>
  <c r="D37" i="22" s="1"/>
  <c r="D127" i="3"/>
  <c r="O24" i="13"/>
  <c r="E46" i="13" s="1"/>
  <c r="D17" i="22" s="1"/>
  <c r="O31" i="5"/>
  <c r="O25" i="5"/>
  <c r="O11" i="13"/>
  <c r="E38" i="13" s="1"/>
  <c r="D203" i="3"/>
  <c r="D207" i="3"/>
  <c r="D364" i="3" s="1"/>
  <c r="O29" i="5"/>
  <c r="D166" i="3" s="1"/>
  <c r="O15" i="13"/>
  <c r="Q15" i="13" s="1"/>
  <c r="D248" i="3" s="1"/>
  <c r="O26" i="5"/>
  <c r="D163" i="3" s="1"/>
  <c r="O12" i="13"/>
  <c r="E39" i="13" s="1"/>
  <c r="D204" i="3"/>
  <c r="O27" i="5"/>
  <c r="D164" i="3" s="1"/>
  <c r="O13" i="13"/>
  <c r="D205" i="3"/>
  <c r="P30" i="5"/>
  <c r="C54" i="2" s="1"/>
  <c r="O28" i="5"/>
  <c r="D165" i="3" s="1"/>
  <c r="O14" i="13"/>
  <c r="D206" i="3"/>
  <c r="Q10" i="13"/>
  <c r="L28" i="13"/>
  <c r="L27" i="13"/>
  <c r="M12" i="13"/>
  <c r="M13" i="13"/>
  <c r="P13" i="13" s="1"/>
  <c r="G30" i="5"/>
  <c r="N15" i="13"/>
  <c r="E37" i="13"/>
  <c r="N10" i="13"/>
  <c r="L17" i="13"/>
  <c r="L16" i="13"/>
  <c r="AE25" i="15"/>
  <c r="AF25" i="15" s="1"/>
  <c r="H25" i="15"/>
  <c r="K25" i="15" s="1"/>
  <c r="F204" i="22" s="1"/>
  <c r="E46" i="15"/>
  <c r="F27" i="22" s="1"/>
  <c r="E47" i="15"/>
  <c r="F37" i="22" s="1"/>
  <c r="H26" i="15"/>
  <c r="K26" i="15" s="1"/>
  <c r="F205" i="22" s="1"/>
  <c r="AE26" i="15"/>
  <c r="AF26" i="15" s="1"/>
  <c r="AE24" i="15"/>
  <c r="G27" i="15"/>
  <c r="G30" i="15" s="1"/>
  <c r="G31" i="15" s="1"/>
  <c r="H24" i="15"/>
  <c r="E45" i="15"/>
  <c r="F17" i="22" s="1"/>
  <c r="G28" i="15"/>
  <c r="H28" i="15" s="1"/>
  <c r="K28" i="15" s="1"/>
  <c r="N28" i="15" s="1"/>
  <c r="H27" i="19"/>
  <c r="K27" i="19" s="1"/>
  <c r="J204" i="22" s="1"/>
  <c r="E50" i="19"/>
  <c r="J37" i="22" s="1"/>
  <c r="H28" i="19"/>
  <c r="K28" i="19" s="1"/>
  <c r="J205" i="22" s="1"/>
  <c r="H26" i="19"/>
  <c r="G30" i="19"/>
  <c r="G29" i="19"/>
  <c r="H27" i="18"/>
  <c r="K27" i="18" s="1"/>
  <c r="I204" i="22" s="1"/>
  <c r="H28" i="18"/>
  <c r="K28" i="18" s="1"/>
  <c r="I205" i="22" s="1"/>
  <c r="H26" i="18"/>
  <c r="G30" i="18"/>
  <c r="G29" i="18"/>
  <c r="H25" i="17"/>
  <c r="K25" i="17" s="1"/>
  <c r="H204" i="22" s="1"/>
  <c r="H26" i="17"/>
  <c r="K26" i="17" s="1"/>
  <c r="H205" i="22" s="1"/>
  <c r="AE26" i="17"/>
  <c r="AF26" i="17" s="1"/>
  <c r="H24" i="17"/>
  <c r="G28" i="17"/>
  <c r="G27" i="17"/>
  <c r="G31" i="17" s="1"/>
  <c r="E46" i="17"/>
  <c r="H17" i="22" s="1"/>
  <c r="E46" i="16"/>
  <c r="G27" i="22" s="1"/>
  <c r="AE25" i="16"/>
  <c r="AF25" i="16" s="1"/>
  <c r="H25" i="16"/>
  <c r="K25" i="16" s="1"/>
  <c r="G204" i="22" s="1"/>
  <c r="H26" i="16"/>
  <c r="K26" i="16" s="1"/>
  <c r="G205" i="22" s="1"/>
  <c r="AE26" i="16"/>
  <c r="AF26" i="16" s="1"/>
  <c r="E47" i="16"/>
  <c r="G37" i="22" s="1"/>
  <c r="H24" i="16"/>
  <c r="G27" i="16"/>
  <c r="E45" i="16"/>
  <c r="G17" i="22" s="1"/>
  <c r="G28" i="16"/>
  <c r="H28" i="16" s="1"/>
  <c r="K28" i="16" s="1"/>
  <c r="N28" i="16" s="1"/>
  <c r="AE24" i="16"/>
  <c r="G30" i="14"/>
  <c r="G29" i="14"/>
  <c r="H26" i="14"/>
  <c r="H27" i="14"/>
  <c r="H28" i="14"/>
  <c r="K28" i="14" s="1"/>
  <c r="E205" i="22" s="1"/>
  <c r="E50" i="14"/>
  <c r="E37" i="22" s="1"/>
  <c r="H25" i="13"/>
  <c r="J25" i="13" s="1"/>
  <c r="D204" i="22" s="1"/>
  <c r="H26" i="13"/>
  <c r="J26" i="13" s="1"/>
  <c r="D205" i="22" s="1"/>
  <c r="G28" i="13"/>
  <c r="H24" i="13"/>
  <c r="G27" i="13"/>
  <c r="G31" i="13" s="1"/>
  <c r="H26" i="12"/>
  <c r="J26" i="12" s="1"/>
  <c r="C204" i="22" s="1"/>
  <c r="AD26" i="12"/>
  <c r="AE26" i="12" s="1"/>
  <c r="E48" i="12"/>
  <c r="C27" i="22" s="1"/>
  <c r="AD27" i="12"/>
  <c r="AE27" i="12" s="1"/>
  <c r="H27" i="12"/>
  <c r="J27" i="12" s="1"/>
  <c r="C205" i="22" s="1"/>
  <c r="E49" i="12"/>
  <c r="C37" i="22" s="1"/>
  <c r="G29" i="12"/>
  <c r="H25" i="12"/>
  <c r="E47" i="12"/>
  <c r="C17" i="22" s="1"/>
  <c r="G28" i="12"/>
  <c r="G32" i="12" s="1"/>
  <c r="AD25" i="12"/>
  <c r="AE15" i="19" l="1"/>
  <c r="AF15" i="19" s="1"/>
  <c r="P17" i="19"/>
  <c r="G44" i="19"/>
  <c r="AE13" i="19"/>
  <c r="AF13" i="19" s="1"/>
  <c r="H41" i="18"/>
  <c r="AE27" i="18"/>
  <c r="AF27" i="18" s="1"/>
  <c r="E41" i="18"/>
  <c r="H48" i="18"/>
  <c r="I21" i="22" s="1"/>
  <c r="P17" i="18"/>
  <c r="T13" i="17"/>
  <c r="W13" i="17" s="1"/>
  <c r="Z13" i="17" s="1"/>
  <c r="AD13" i="17" s="1"/>
  <c r="F40" i="17"/>
  <c r="H286" i="3"/>
  <c r="Q12" i="17"/>
  <c r="U12" i="17" s="1"/>
  <c r="AE25" i="17"/>
  <c r="AF25" i="17" s="1"/>
  <c r="O16" i="17"/>
  <c r="AE13" i="17"/>
  <c r="AF13" i="17" s="1"/>
  <c r="E39" i="17"/>
  <c r="G286" i="3"/>
  <c r="K11" i="16"/>
  <c r="G353" i="3"/>
  <c r="F16" i="2"/>
  <c r="H38" i="16"/>
  <c r="E43" i="16"/>
  <c r="F43" i="16" s="1"/>
  <c r="H39" i="16"/>
  <c r="H41" i="16"/>
  <c r="G285" i="3"/>
  <c r="G361" i="3" s="1"/>
  <c r="H43" i="15"/>
  <c r="I43" i="15" s="1"/>
  <c r="F40" i="12"/>
  <c r="E42" i="13"/>
  <c r="P12" i="13"/>
  <c r="N16" i="13"/>
  <c r="H38" i="13"/>
  <c r="AD14" i="13"/>
  <c r="AE14" i="13" s="1"/>
  <c r="U16" i="13"/>
  <c r="C16" i="3"/>
  <c r="B16" i="2"/>
  <c r="F41" i="12"/>
  <c r="S13" i="12"/>
  <c r="V13" i="12" s="1"/>
  <c r="C286" i="3"/>
  <c r="J250" i="22"/>
  <c r="J229" i="22"/>
  <c r="P16" i="19"/>
  <c r="AD11" i="19"/>
  <c r="AD16" i="19" s="1"/>
  <c r="I62" i="2" s="1"/>
  <c r="I25" i="2" s="1"/>
  <c r="E43" i="19"/>
  <c r="AE27" i="19"/>
  <c r="AF27" i="19" s="1"/>
  <c r="J251" i="22"/>
  <c r="J230" i="22"/>
  <c r="I230" i="22"/>
  <c r="I251" i="22"/>
  <c r="I250" i="22"/>
  <c r="I229" i="22"/>
  <c r="P17" i="17"/>
  <c r="H230" i="22"/>
  <c r="H251" i="22"/>
  <c r="H250" i="22"/>
  <c r="H229" i="22"/>
  <c r="G77" i="2"/>
  <c r="G71" i="2"/>
  <c r="J41" i="16"/>
  <c r="AE11" i="16"/>
  <c r="AF11" i="16" s="1"/>
  <c r="H40" i="16"/>
  <c r="F77" i="2"/>
  <c r="F71" i="2"/>
  <c r="F18" i="2"/>
  <c r="G18" i="3"/>
  <c r="G251" i="22"/>
  <c r="G230" i="22"/>
  <c r="F38" i="16"/>
  <c r="G250" i="22"/>
  <c r="G229" i="22"/>
  <c r="AE15" i="16"/>
  <c r="AF15" i="16" s="1"/>
  <c r="G279" i="3"/>
  <c r="N14" i="16"/>
  <c r="Q14" i="16" s="1"/>
  <c r="G42" i="15"/>
  <c r="E18" i="2" s="1"/>
  <c r="E42" i="14"/>
  <c r="E230" i="22"/>
  <c r="E251" i="22"/>
  <c r="H41" i="14"/>
  <c r="E43" i="14"/>
  <c r="AD11" i="13"/>
  <c r="AE11" i="13" s="1"/>
  <c r="H42" i="13"/>
  <c r="K15" i="13"/>
  <c r="H16" i="13"/>
  <c r="D348" i="3"/>
  <c r="D313" i="3"/>
  <c r="H39" i="13"/>
  <c r="C65" i="2"/>
  <c r="F31" i="13"/>
  <c r="D276" i="3"/>
  <c r="D229" i="22"/>
  <c r="D250" i="22"/>
  <c r="D230" i="22"/>
  <c r="D251" i="22"/>
  <c r="E41" i="13"/>
  <c r="C250" i="22"/>
  <c r="C229" i="22"/>
  <c r="C279" i="3"/>
  <c r="M14" i="12"/>
  <c r="P14" i="12" s="1"/>
  <c r="J40" i="12"/>
  <c r="T16" i="12"/>
  <c r="C251" i="22"/>
  <c r="C230" i="22"/>
  <c r="C324" i="3"/>
  <c r="C361" i="3"/>
  <c r="J11" i="12"/>
  <c r="G38" i="12"/>
  <c r="G44" i="12" s="1"/>
  <c r="C235" i="3"/>
  <c r="K16" i="12"/>
  <c r="B59" i="2" s="1"/>
  <c r="B77" i="2"/>
  <c r="B71" i="2"/>
  <c r="E77" i="2"/>
  <c r="E71" i="2"/>
  <c r="F251" i="22"/>
  <c r="F230" i="22"/>
  <c r="N14" i="15"/>
  <c r="Q14" i="15" s="1"/>
  <c r="F279" i="3"/>
  <c r="K11" i="15"/>
  <c r="H16" i="15"/>
  <c r="F325" i="3"/>
  <c r="F362" i="3"/>
  <c r="F250" i="22"/>
  <c r="F229" i="22"/>
  <c r="J200" i="3"/>
  <c r="I200" i="3"/>
  <c r="J175" i="3"/>
  <c r="K27" i="14"/>
  <c r="E204" i="22" s="1"/>
  <c r="G39" i="14"/>
  <c r="I16" i="14"/>
  <c r="E49" i="14"/>
  <c r="E27" i="22" s="1"/>
  <c r="D77" i="2"/>
  <c r="D71" i="2"/>
  <c r="AE14" i="14"/>
  <c r="AF14" i="14" s="1"/>
  <c r="H14" i="19"/>
  <c r="E44" i="19"/>
  <c r="J16" i="19"/>
  <c r="J33" i="19" s="1"/>
  <c r="I77" i="2"/>
  <c r="I71" i="2"/>
  <c r="J41" i="18"/>
  <c r="AE10" i="18"/>
  <c r="E49" i="18"/>
  <c r="I27" i="22" s="1"/>
  <c r="H43" i="18"/>
  <c r="H77" i="2"/>
  <c r="H71" i="2"/>
  <c r="AE12" i="19"/>
  <c r="AF12" i="19" s="1"/>
  <c r="H41" i="19"/>
  <c r="H44" i="19"/>
  <c r="AB16" i="19"/>
  <c r="AB33" i="19" s="1"/>
  <c r="H40" i="19"/>
  <c r="AE11" i="19"/>
  <c r="AF11" i="19" s="1"/>
  <c r="J224" i="3"/>
  <c r="W45" i="11"/>
  <c r="I50" i="2" s="1"/>
  <c r="J41" i="19"/>
  <c r="J183" i="3"/>
  <c r="AB17" i="19"/>
  <c r="AB34" i="19" s="1"/>
  <c r="H42" i="19"/>
  <c r="J259" i="3"/>
  <c r="AA10" i="19"/>
  <c r="Y17" i="19"/>
  <c r="Y34" i="19" s="1"/>
  <c r="Y16" i="19"/>
  <c r="Y33" i="19" s="1"/>
  <c r="J216" i="3"/>
  <c r="H50" i="19"/>
  <c r="V29" i="19"/>
  <c r="V33" i="19" s="1"/>
  <c r="V30" i="19"/>
  <c r="V34" i="19" s="1"/>
  <c r="X30" i="11"/>
  <c r="S10" i="19"/>
  <c r="AE10" i="19" s="1"/>
  <c r="W24" i="11"/>
  <c r="W30" i="11" s="1"/>
  <c r="E49" i="19"/>
  <c r="J27" i="22" s="1"/>
  <c r="O30" i="11"/>
  <c r="I48" i="2" s="1"/>
  <c r="P30" i="19"/>
  <c r="P34" i="19" s="1"/>
  <c r="P29" i="19"/>
  <c r="P33" i="19" s="1"/>
  <c r="E48" i="19"/>
  <c r="AE26" i="19"/>
  <c r="J208" i="3"/>
  <c r="J167" i="3"/>
  <c r="K12" i="19"/>
  <c r="J277" i="3" s="1"/>
  <c r="E42" i="19"/>
  <c r="J17" i="19"/>
  <c r="J34" i="19" s="1"/>
  <c r="K13" i="19"/>
  <c r="J278" i="3" s="1"/>
  <c r="J155" i="3"/>
  <c r="J159" i="3" s="1"/>
  <c r="W16" i="11"/>
  <c r="I47" i="2" s="1"/>
  <c r="K14" i="19"/>
  <c r="J279" i="3" s="1"/>
  <c r="G17" i="19"/>
  <c r="H17" i="19" s="1"/>
  <c r="I10" i="19"/>
  <c r="I16" i="19" s="1"/>
  <c r="G16" i="19"/>
  <c r="G33" i="19" s="1"/>
  <c r="E39" i="19"/>
  <c r="AE14" i="18"/>
  <c r="AF14" i="18" s="1"/>
  <c r="AE13" i="18"/>
  <c r="AF13" i="18" s="1"/>
  <c r="AB29" i="18"/>
  <c r="AB30" i="18"/>
  <c r="H42" i="18"/>
  <c r="I178" i="3"/>
  <c r="I183" i="3" s="1"/>
  <c r="W45" i="10"/>
  <c r="H50" i="2" s="1"/>
  <c r="AB16" i="18"/>
  <c r="AD11" i="18"/>
  <c r="AB17" i="18"/>
  <c r="I224" i="3"/>
  <c r="I376" i="3"/>
  <c r="AA10" i="18"/>
  <c r="Y17" i="18"/>
  <c r="Y34" i="18" s="1"/>
  <c r="Y16" i="18"/>
  <c r="Y33" i="18" s="1"/>
  <c r="I216" i="3"/>
  <c r="I175" i="3"/>
  <c r="V30" i="18"/>
  <c r="V34" i="18" s="1"/>
  <c r="V29" i="18"/>
  <c r="V33" i="18" s="1"/>
  <c r="S16" i="18"/>
  <c r="S33" i="18" s="1"/>
  <c r="U10" i="18"/>
  <c r="S17" i="18"/>
  <c r="S34" i="18" s="1"/>
  <c r="H39" i="18"/>
  <c r="AE28" i="18"/>
  <c r="AF28" i="18" s="1"/>
  <c r="AE26" i="18"/>
  <c r="P29" i="18"/>
  <c r="P30" i="18"/>
  <c r="I208" i="3"/>
  <c r="I361" i="3"/>
  <c r="P16" i="18"/>
  <c r="AE12" i="18"/>
  <c r="AF12" i="18" s="1"/>
  <c r="I163" i="3"/>
  <c r="I167" i="3" s="1"/>
  <c r="O30" i="10"/>
  <c r="H48" i="2" s="1"/>
  <c r="E43" i="18"/>
  <c r="AE11" i="18"/>
  <c r="AF11" i="18" s="1"/>
  <c r="E40" i="18"/>
  <c r="J16" i="18"/>
  <c r="J33" i="18" s="1"/>
  <c r="E44" i="18"/>
  <c r="AE15" i="18"/>
  <c r="AF15" i="18" s="1"/>
  <c r="L15" i="18"/>
  <c r="L16" i="18" s="1"/>
  <c r="H59" i="2" s="1"/>
  <c r="J17" i="18"/>
  <c r="J34" i="18" s="1"/>
  <c r="K12" i="18"/>
  <c r="N12" i="18" s="1"/>
  <c r="R12" i="18" s="1"/>
  <c r="I154" i="3"/>
  <c r="I159" i="3" s="1"/>
  <c r="W16" i="10"/>
  <c r="H47" i="2" s="1"/>
  <c r="I235" i="3"/>
  <c r="N13" i="18"/>
  <c r="Q13" i="18" s="1"/>
  <c r="I278" i="3"/>
  <c r="AF10" i="18"/>
  <c r="G33" i="18"/>
  <c r="H11" i="18"/>
  <c r="G39" i="18"/>
  <c r="H224" i="3"/>
  <c r="W45" i="9"/>
  <c r="G50" i="2" s="1"/>
  <c r="AB16" i="17"/>
  <c r="AB31" i="17" s="1"/>
  <c r="H183" i="3"/>
  <c r="AB17" i="17"/>
  <c r="AB32" i="17" s="1"/>
  <c r="H38" i="17"/>
  <c r="P45" i="9"/>
  <c r="O39" i="9"/>
  <c r="O45" i="9" s="1"/>
  <c r="Y10" i="17"/>
  <c r="H39" i="17"/>
  <c r="AE15" i="17"/>
  <c r="AF15" i="17" s="1"/>
  <c r="X16" i="17"/>
  <c r="G61" i="2" s="1"/>
  <c r="H42" i="17"/>
  <c r="H216" i="3"/>
  <c r="AE14" i="17"/>
  <c r="AF14" i="17" s="1"/>
  <c r="J42" i="17"/>
  <c r="V17" i="17"/>
  <c r="V32" i="17" s="1"/>
  <c r="V16" i="17"/>
  <c r="V31" i="17" s="1"/>
  <c r="AE11" i="17"/>
  <c r="AF11" i="17" s="1"/>
  <c r="H170" i="3"/>
  <c r="H175" i="3" s="1"/>
  <c r="G45" i="9"/>
  <c r="G49" i="2" s="1"/>
  <c r="H50" i="17"/>
  <c r="H49" i="17"/>
  <c r="S17" i="17"/>
  <c r="S32" i="17" s="1"/>
  <c r="S16" i="17"/>
  <c r="S31" i="17" s="1"/>
  <c r="U10" i="17"/>
  <c r="U16" i="17" s="1"/>
  <c r="G42" i="17"/>
  <c r="E42" i="17"/>
  <c r="E43" i="17" s="1"/>
  <c r="P27" i="17"/>
  <c r="P28" i="17"/>
  <c r="AE24" i="17"/>
  <c r="AE28" i="17" s="1"/>
  <c r="F39" i="17"/>
  <c r="H285" i="3"/>
  <c r="H324" i="3" s="1"/>
  <c r="J39" i="17"/>
  <c r="P16" i="17"/>
  <c r="AE12" i="17"/>
  <c r="AF12" i="17" s="1"/>
  <c r="H162" i="3"/>
  <c r="H167" i="3" s="1"/>
  <c r="O30" i="9"/>
  <c r="G48" i="2" s="1"/>
  <c r="H208" i="3"/>
  <c r="Q14" i="17"/>
  <c r="F41" i="17" s="1"/>
  <c r="R16" i="17"/>
  <c r="G60" i="2" s="1"/>
  <c r="H243" i="3"/>
  <c r="G37" i="17"/>
  <c r="G43" i="17" s="1"/>
  <c r="G59" i="2"/>
  <c r="H235" i="3"/>
  <c r="K17" i="17"/>
  <c r="N17" i="17" s="1"/>
  <c r="H319" i="3"/>
  <c r="H355" i="3"/>
  <c r="H287" i="3"/>
  <c r="H325" i="3"/>
  <c r="H362" i="3"/>
  <c r="K11" i="17"/>
  <c r="H16" i="17"/>
  <c r="G375" i="3"/>
  <c r="G224" i="3"/>
  <c r="W45" i="8"/>
  <c r="F50" i="2" s="1"/>
  <c r="G177" i="3"/>
  <c r="G183" i="3" s="1"/>
  <c r="AD10" i="16"/>
  <c r="G259" i="3" s="1"/>
  <c r="AB16" i="16"/>
  <c r="AB30" i="16" s="1"/>
  <c r="AB31" i="16" s="1"/>
  <c r="AB17" i="16"/>
  <c r="AA10" i="16"/>
  <c r="Y17" i="16"/>
  <c r="Y16" i="16"/>
  <c r="Y30" i="16" s="1"/>
  <c r="Y31" i="16" s="1"/>
  <c r="J38" i="16"/>
  <c r="AE12" i="16"/>
  <c r="AF12" i="16" s="1"/>
  <c r="G216" i="3"/>
  <c r="H37" i="16"/>
  <c r="V16" i="16"/>
  <c r="V17" i="16" s="1"/>
  <c r="G170" i="3"/>
  <c r="G175" i="3" s="1"/>
  <c r="G45" i="8"/>
  <c r="F49" i="2" s="1"/>
  <c r="X16" i="16"/>
  <c r="F61" i="2" s="1"/>
  <c r="G251" i="3"/>
  <c r="S10" i="16"/>
  <c r="X30" i="8"/>
  <c r="W24" i="8"/>
  <c r="W30" i="8" s="1"/>
  <c r="AA13" i="16"/>
  <c r="J39" i="16" s="1"/>
  <c r="G294" i="3"/>
  <c r="G325" i="3"/>
  <c r="G362" i="3"/>
  <c r="N11" i="16"/>
  <c r="G276" i="3"/>
  <c r="K16" i="16"/>
  <c r="F66" i="2" s="1"/>
  <c r="X45" i="6"/>
  <c r="D56" i="2" s="1"/>
  <c r="D24" i="2" s="1"/>
  <c r="W39" i="6"/>
  <c r="E218" i="3"/>
  <c r="AE28" i="14"/>
  <c r="AF28" i="14" s="1"/>
  <c r="V29" i="14"/>
  <c r="V30" i="14"/>
  <c r="H48" i="14"/>
  <c r="J41" i="14"/>
  <c r="J44" i="14"/>
  <c r="H44" i="14"/>
  <c r="V16" i="14"/>
  <c r="V17" i="14"/>
  <c r="V34" i="14" s="1"/>
  <c r="E216" i="3"/>
  <c r="E170" i="3"/>
  <c r="E175" i="3" s="1"/>
  <c r="G45" i="6"/>
  <c r="D49" i="2" s="1"/>
  <c r="S16" i="14"/>
  <c r="S33" i="14" s="1"/>
  <c r="U10" i="14"/>
  <c r="H39" i="14"/>
  <c r="S17" i="14"/>
  <c r="S34" i="14" s="1"/>
  <c r="E44" i="14"/>
  <c r="AE13" i="14"/>
  <c r="AF13" i="14" s="1"/>
  <c r="AE15" i="14"/>
  <c r="AF15" i="14" s="1"/>
  <c r="P29" i="14"/>
  <c r="P30" i="14"/>
  <c r="AE27" i="14"/>
  <c r="AF27" i="14" s="1"/>
  <c r="P17" i="14"/>
  <c r="P16" i="14"/>
  <c r="AE12" i="14"/>
  <c r="AF12" i="14" s="1"/>
  <c r="E208" i="3"/>
  <c r="E40" i="14"/>
  <c r="E162" i="3"/>
  <c r="E167" i="3" s="1"/>
  <c r="O30" i="6"/>
  <c r="D48" i="2" s="1"/>
  <c r="L15" i="14"/>
  <c r="E240" i="3" s="1"/>
  <c r="E41" i="14"/>
  <c r="J30" i="14"/>
  <c r="J29" i="14"/>
  <c r="E48" i="14"/>
  <c r="AE26" i="14"/>
  <c r="J16" i="14"/>
  <c r="J17" i="14"/>
  <c r="E154" i="3"/>
  <c r="E159" i="3" s="1"/>
  <c r="W16" i="6"/>
  <c r="D47" i="2" s="1"/>
  <c r="K13" i="14"/>
  <c r="E278" i="3" s="1"/>
  <c r="E200" i="3"/>
  <c r="AE11" i="14"/>
  <c r="AF11" i="14" s="1"/>
  <c r="K12" i="14"/>
  <c r="E277" i="3" s="1"/>
  <c r="E235" i="3"/>
  <c r="G16" i="14"/>
  <c r="G33" i="14" s="1"/>
  <c r="AE10" i="14"/>
  <c r="H11" i="14"/>
  <c r="E39" i="14"/>
  <c r="G17" i="14"/>
  <c r="H17" i="14" s="1"/>
  <c r="K17" i="14" s="1"/>
  <c r="N17" i="14" s="1"/>
  <c r="H40" i="13"/>
  <c r="W45" i="5"/>
  <c r="C50" i="2" s="1"/>
  <c r="D177" i="3"/>
  <c r="D183" i="3" s="1"/>
  <c r="D224" i="3"/>
  <c r="D375" i="3"/>
  <c r="AC10" i="13"/>
  <c r="AA17" i="13"/>
  <c r="AA32" i="13" s="1"/>
  <c r="AA16" i="13"/>
  <c r="AA31" i="13" s="1"/>
  <c r="X16" i="13"/>
  <c r="X31" i="13" s="1"/>
  <c r="Z10" i="13"/>
  <c r="Z16" i="13" s="1"/>
  <c r="X17" i="13"/>
  <c r="X32" i="13" s="1"/>
  <c r="AD10" i="13"/>
  <c r="AE10" i="13" s="1"/>
  <c r="H37" i="13"/>
  <c r="U28" i="13"/>
  <c r="U27" i="13"/>
  <c r="U31" i="13" s="1"/>
  <c r="H46" i="13"/>
  <c r="D21" i="22" s="1"/>
  <c r="AD25" i="13"/>
  <c r="AE25" i="13" s="1"/>
  <c r="D256" i="3"/>
  <c r="J42" i="13"/>
  <c r="AD13" i="13"/>
  <c r="AE13" i="13" s="1"/>
  <c r="D170" i="3"/>
  <c r="D175" i="3" s="1"/>
  <c r="G45" i="5"/>
  <c r="C49" i="2" s="1"/>
  <c r="U17" i="13"/>
  <c r="D216" i="3"/>
  <c r="AD26" i="13"/>
  <c r="AE26" i="13" s="1"/>
  <c r="AD12" i="13"/>
  <c r="AE12" i="13" s="1"/>
  <c r="O16" i="13"/>
  <c r="O28" i="13"/>
  <c r="O27" i="13"/>
  <c r="AD24" i="13"/>
  <c r="D208" i="3"/>
  <c r="O17" i="13"/>
  <c r="O32" i="13" s="1"/>
  <c r="AD15" i="13"/>
  <c r="AE15" i="13" s="1"/>
  <c r="D162" i="3"/>
  <c r="D167" i="3" s="1"/>
  <c r="O30" i="5"/>
  <c r="C48" i="2" s="1"/>
  <c r="E40" i="13"/>
  <c r="D243" i="3"/>
  <c r="Q16" i="13"/>
  <c r="C60" i="2" s="1"/>
  <c r="L31" i="13"/>
  <c r="F39" i="13"/>
  <c r="S12" i="13"/>
  <c r="W12" i="13" s="1"/>
  <c r="D285" i="3"/>
  <c r="S13" i="13"/>
  <c r="V13" i="13" s="1"/>
  <c r="F40" i="13"/>
  <c r="D286" i="3"/>
  <c r="G37" i="13"/>
  <c r="M11" i="13"/>
  <c r="L32" i="13"/>
  <c r="M17" i="13"/>
  <c r="E48" i="15"/>
  <c r="E49" i="15" s="1"/>
  <c r="F49" i="15" s="1"/>
  <c r="I49" i="15" s="1"/>
  <c r="N25" i="15"/>
  <c r="Q25" i="15" s="1"/>
  <c r="F209" i="22" s="1"/>
  <c r="K24" i="15"/>
  <c r="F203" i="22" s="1"/>
  <c r="H27" i="15"/>
  <c r="H31" i="15"/>
  <c r="K31" i="15" s="1"/>
  <c r="N31" i="15" s="1"/>
  <c r="Q31" i="15" s="1"/>
  <c r="T31" i="15" s="1"/>
  <c r="W31" i="15" s="1"/>
  <c r="Z31" i="15" s="1"/>
  <c r="AC31" i="15" s="1"/>
  <c r="AE31" i="15"/>
  <c r="AE28" i="15"/>
  <c r="AF24" i="15"/>
  <c r="AF27" i="15" s="1"/>
  <c r="AE27" i="15"/>
  <c r="AE30" i="15" s="1"/>
  <c r="N26" i="15"/>
  <c r="Q26" i="15" s="1"/>
  <c r="F210" i="22" s="1"/>
  <c r="H30" i="19"/>
  <c r="K30" i="19" s="1"/>
  <c r="N30" i="19" s="1"/>
  <c r="H29" i="19"/>
  <c r="K26" i="19"/>
  <c r="J203" i="22" s="1"/>
  <c r="N28" i="19"/>
  <c r="Q28" i="19" s="1"/>
  <c r="J210" i="22" s="1"/>
  <c r="N27" i="19"/>
  <c r="Q27" i="19" s="1"/>
  <c r="J209" i="22" s="1"/>
  <c r="G34" i="18"/>
  <c r="H34" i="18" s="1"/>
  <c r="H30" i="18"/>
  <c r="K30" i="18" s="1"/>
  <c r="N30" i="18" s="1"/>
  <c r="N27" i="18"/>
  <c r="Q27" i="18" s="1"/>
  <c r="I209" i="22" s="1"/>
  <c r="E52" i="18"/>
  <c r="F52" i="18" s="1"/>
  <c r="K26" i="18"/>
  <c r="I203" i="22" s="1"/>
  <c r="H29" i="18"/>
  <c r="N28" i="18"/>
  <c r="Q28" i="18" s="1"/>
  <c r="I210" i="22" s="1"/>
  <c r="E49" i="17"/>
  <c r="E50" i="17"/>
  <c r="F50" i="17" s="1"/>
  <c r="G32" i="17"/>
  <c r="H32" i="17" s="1"/>
  <c r="K32" i="17" s="1"/>
  <c r="N32" i="17" s="1"/>
  <c r="H28" i="17"/>
  <c r="K28" i="17" s="1"/>
  <c r="N28" i="17" s="1"/>
  <c r="K24" i="17"/>
  <c r="H203" i="22" s="1"/>
  <c r="H27" i="17"/>
  <c r="N26" i="17"/>
  <c r="Q26" i="17" s="1"/>
  <c r="H210" i="22" s="1"/>
  <c r="N25" i="17"/>
  <c r="Q25" i="17" s="1"/>
  <c r="H209" i="22" s="1"/>
  <c r="AE27" i="16"/>
  <c r="G30" i="16"/>
  <c r="G31" i="16" s="1"/>
  <c r="K24" i="16"/>
  <c r="G203" i="22" s="1"/>
  <c r="H27" i="16"/>
  <c r="H30" i="16" s="1"/>
  <c r="N26" i="16"/>
  <c r="Q26" i="16" s="1"/>
  <c r="G210" i="22" s="1"/>
  <c r="AF24" i="16"/>
  <c r="AE28" i="16"/>
  <c r="N25" i="16"/>
  <c r="Q25" i="16" s="1"/>
  <c r="G209" i="22" s="1"/>
  <c r="E48" i="16"/>
  <c r="E49" i="16" s="1"/>
  <c r="F49" i="16" s="1"/>
  <c r="I49" i="16" s="1"/>
  <c r="H30" i="14"/>
  <c r="N28" i="14"/>
  <c r="Q28" i="14" s="1"/>
  <c r="E210" i="22" s="1"/>
  <c r="N27" i="14"/>
  <c r="Q27" i="14" s="1"/>
  <c r="E209" i="22" s="1"/>
  <c r="H29" i="14"/>
  <c r="K26" i="14"/>
  <c r="E203" i="22" s="1"/>
  <c r="M25" i="13"/>
  <c r="P25" i="13" s="1"/>
  <c r="D209" i="22" s="1"/>
  <c r="H28" i="13"/>
  <c r="J28" i="13" s="1"/>
  <c r="M28" i="13" s="1"/>
  <c r="P28" i="13" s="1"/>
  <c r="S28" i="13" s="1"/>
  <c r="G32" i="13"/>
  <c r="H32" i="13" s="1"/>
  <c r="J32" i="13" s="1"/>
  <c r="H27" i="13"/>
  <c r="H31" i="13" s="1"/>
  <c r="J24" i="13"/>
  <c r="D203" i="22" s="1"/>
  <c r="E49" i="13"/>
  <c r="E50" i="13"/>
  <c r="F50" i="13" s="1"/>
  <c r="M26" i="13"/>
  <c r="P26" i="13" s="1"/>
  <c r="D210" i="22" s="1"/>
  <c r="M27" i="12"/>
  <c r="P27" i="12" s="1"/>
  <c r="C210" i="22" s="1"/>
  <c r="AD28" i="12"/>
  <c r="AD32" i="12" s="1"/>
  <c r="AE32" i="12" s="1"/>
  <c r="AE25" i="12"/>
  <c r="AE28" i="12" s="1"/>
  <c r="AD29" i="12"/>
  <c r="M26" i="12"/>
  <c r="P26" i="12" s="1"/>
  <c r="C209" i="22" s="1"/>
  <c r="J25" i="12"/>
  <c r="C203" i="22" s="1"/>
  <c r="H28" i="12"/>
  <c r="H32" i="12" s="1"/>
  <c r="E50" i="12"/>
  <c r="E51" i="12"/>
  <c r="F51" i="12" s="1"/>
  <c r="I51" i="12" s="1"/>
  <c r="H29" i="12"/>
  <c r="J29" i="12" s="1"/>
  <c r="M29" i="12" s="1"/>
  <c r="P29" i="12" s="1"/>
  <c r="S29" i="12" s="1"/>
  <c r="V29" i="12" s="1"/>
  <c r="Y29" i="12" s="1"/>
  <c r="AB29" i="12" s="1"/>
  <c r="G33" i="12"/>
  <c r="H33" i="12" s="1"/>
  <c r="J33" i="12" s="1"/>
  <c r="M33" i="12" s="1"/>
  <c r="P33" i="12" s="1"/>
  <c r="S33" i="12" s="1"/>
  <c r="V33" i="12" s="1"/>
  <c r="Y33" i="12" s="1"/>
  <c r="AB33" i="12" s="1"/>
  <c r="Q30" i="19" l="1"/>
  <c r="T30" i="19" s="1"/>
  <c r="AE30" i="19"/>
  <c r="N12" i="19"/>
  <c r="R12" i="19" s="1"/>
  <c r="J245" i="3" s="1"/>
  <c r="H52" i="18"/>
  <c r="I52" i="18" s="1"/>
  <c r="P34" i="18"/>
  <c r="H51" i="18"/>
  <c r="E51" i="18"/>
  <c r="I277" i="3"/>
  <c r="I353" i="3" s="1"/>
  <c r="H294" i="3"/>
  <c r="H31" i="17"/>
  <c r="Q17" i="17"/>
  <c r="P32" i="17"/>
  <c r="H30" i="15"/>
  <c r="F18" i="3"/>
  <c r="G34" i="14"/>
  <c r="H34" i="14" s="1"/>
  <c r="N12" i="14"/>
  <c r="R12" i="14" s="1"/>
  <c r="R16" i="14" s="1"/>
  <c r="D60" i="2" s="1"/>
  <c r="P17" i="13"/>
  <c r="S17" i="13" s="1"/>
  <c r="V28" i="13"/>
  <c r="Y28" i="13" s="1"/>
  <c r="AB28" i="13" s="1"/>
  <c r="E44" i="13"/>
  <c r="F44" i="13" s="1"/>
  <c r="AD28" i="13"/>
  <c r="C362" i="3"/>
  <c r="C325" i="3"/>
  <c r="Z13" i="12"/>
  <c r="C294" i="3"/>
  <c r="J228" i="22"/>
  <c r="J249" i="22"/>
  <c r="N13" i="19"/>
  <c r="Q13" i="19" s="1"/>
  <c r="J286" i="3" s="1"/>
  <c r="J260" i="3"/>
  <c r="J255" i="22"/>
  <c r="J233" i="22"/>
  <c r="E51" i="19"/>
  <c r="J17" i="22"/>
  <c r="J234" i="22"/>
  <c r="J256" i="22"/>
  <c r="H51" i="19"/>
  <c r="J41" i="22"/>
  <c r="I256" i="22"/>
  <c r="I234" i="22"/>
  <c r="I249" i="22"/>
  <c r="I228" i="22"/>
  <c r="I233" i="22"/>
  <c r="I255" i="22"/>
  <c r="H228" i="22"/>
  <c r="H249" i="22"/>
  <c r="G16" i="2"/>
  <c r="H16" i="3"/>
  <c r="G18" i="2"/>
  <c r="H18" i="3"/>
  <c r="H255" i="22"/>
  <c r="H233" i="22"/>
  <c r="H234" i="22"/>
  <c r="H256" i="22"/>
  <c r="AA16" i="16"/>
  <c r="F40" i="16"/>
  <c r="G287" i="3"/>
  <c r="G233" i="22"/>
  <c r="G255" i="22"/>
  <c r="G319" i="3"/>
  <c r="G355" i="3"/>
  <c r="T14" i="16"/>
  <c r="W14" i="16" s="1"/>
  <c r="G295" i="3" s="1"/>
  <c r="G371" i="3" s="1"/>
  <c r="G228" i="22"/>
  <c r="G249" i="22"/>
  <c r="G256" i="22"/>
  <c r="G234" i="22"/>
  <c r="H51" i="14"/>
  <c r="E21" i="22"/>
  <c r="E51" i="14"/>
  <c r="E17" i="22"/>
  <c r="E234" i="22"/>
  <c r="E256" i="22"/>
  <c r="E228" i="22"/>
  <c r="E249" i="22"/>
  <c r="E233" i="22"/>
  <c r="E255" i="22"/>
  <c r="N13" i="14"/>
  <c r="Q13" i="14" s="1"/>
  <c r="E229" i="22"/>
  <c r="E250" i="22"/>
  <c r="C71" i="2"/>
  <c r="C77" i="2"/>
  <c r="D233" i="22"/>
  <c r="D255" i="22"/>
  <c r="D234" i="22"/>
  <c r="D256" i="22"/>
  <c r="U32" i="13"/>
  <c r="D316" i="3"/>
  <c r="D352" i="3"/>
  <c r="J14" i="13"/>
  <c r="D240" i="3"/>
  <c r="K16" i="13"/>
  <c r="C59" i="2" s="1"/>
  <c r="D228" i="22"/>
  <c r="D249" i="22"/>
  <c r="G42" i="13"/>
  <c r="G43" i="13" s="1"/>
  <c r="C276" i="3"/>
  <c r="J16" i="12"/>
  <c r="B66" i="2" s="1"/>
  <c r="M11" i="12"/>
  <c r="C234" i="22"/>
  <c r="C256" i="22"/>
  <c r="C249" i="22"/>
  <c r="C228" i="22"/>
  <c r="C287" i="3"/>
  <c r="F42" i="12"/>
  <c r="S14" i="12"/>
  <c r="V14" i="12" s="1"/>
  <c r="C233" i="22"/>
  <c r="C255" i="22"/>
  <c r="C319" i="3"/>
  <c r="C355" i="3"/>
  <c r="C18" i="3"/>
  <c r="B18" i="2"/>
  <c r="K16" i="15"/>
  <c r="E66" i="2" s="1"/>
  <c r="F276" i="3"/>
  <c r="N11" i="15"/>
  <c r="F319" i="3"/>
  <c r="F355" i="3"/>
  <c r="F249" i="22"/>
  <c r="F228" i="22"/>
  <c r="F256" i="22"/>
  <c r="F234" i="22"/>
  <c r="F233" i="22"/>
  <c r="F255" i="22"/>
  <c r="F287" i="3"/>
  <c r="T14" i="15"/>
  <c r="W14" i="15" s="1"/>
  <c r="F295" i="3" s="1"/>
  <c r="F40" i="15"/>
  <c r="H361" i="3"/>
  <c r="L16" i="14"/>
  <c r="D59" i="2" s="1"/>
  <c r="J39" i="14"/>
  <c r="U16" i="14"/>
  <c r="G34" i="19"/>
  <c r="H34" i="19" s="1"/>
  <c r="K34" i="19" s="1"/>
  <c r="N34" i="19" s="1"/>
  <c r="Q34" i="19" s="1"/>
  <c r="Q30" i="18"/>
  <c r="T30" i="18" s="1"/>
  <c r="W30" i="18" s="1"/>
  <c r="Z30" i="18" s="1"/>
  <c r="AC30" i="18" s="1"/>
  <c r="K14" i="18"/>
  <c r="N14" i="18" s="1"/>
  <c r="Q14" i="18" s="1"/>
  <c r="F43" i="18" s="1"/>
  <c r="G44" i="18"/>
  <c r="J39" i="18"/>
  <c r="U16" i="18"/>
  <c r="H52" i="19"/>
  <c r="W30" i="19"/>
  <c r="Z30" i="19" s="1"/>
  <c r="AC30" i="19" s="1"/>
  <c r="S16" i="19"/>
  <c r="S33" i="19" s="1"/>
  <c r="S17" i="19"/>
  <c r="S34" i="19" s="1"/>
  <c r="U10" i="19"/>
  <c r="H39" i="19"/>
  <c r="AF26" i="19"/>
  <c r="AF29" i="19" s="1"/>
  <c r="AE29" i="19"/>
  <c r="E52" i="19"/>
  <c r="F52" i="19" s="1"/>
  <c r="N14" i="19"/>
  <c r="Q14" i="19" s="1"/>
  <c r="T14" i="19" s="1"/>
  <c r="K17" i="19"/>
  <c r="N17" i="19" s="1"/>
  <c r="Q17" i="19" s="1"/>
  <c r="J319" i="3"/>
  <c r="J355" i="3"/>
  <c r="J317" i="3"/>
  <c r="J353" i="3"/>
  <c r="F42" i="19"/>
  <c r="J318" i="3"/>
  <c r="J354" i="3"/>
  <c r="G39" i="19"/>
  <c r="H11" i="19"/>
  <c r="E45" i="19"/>
  <c r="E46" i="19"/>
  <c r="F46" i="19" s="1"/>
  <c r="AF10" i="19"/>
  <c r="AF16" i="19" s="1"/>
  <c r="AE17" i="19"/>
  <c r="AF17" i="19" s="1"/>
  <c r="AE16" i="19"/>
  <c r="AB34" i="18"/>
  <c r="I260" i="3"/>
  <c r="AD16" i="18"/>
  <c r="H62" i="2" s="1"/>
  <c r="H25" i="2" s="1"/>
  <c r="AB33" i="18"/>
  <c r="AC16" i="18"/>
  <c r="AE29" i="18"/>
  <c r="AE30" i="18"/>
  <c r="H46" i="18"/>
  <c r="H45" i="18"/>
  <c r="AF26" i="18"/>
  <c r="AF29" i="18" s="1"/>
  <c r="P33" i="18"/>
  <c r="AE17" i="18"/>
  <c r="AF17" i="18" s="1"/>
  <c r="E45" i="18"/>
  <c r="AE16" i="18"/>
  <c r="K34" i="18"/>
  <c r="N34" i="18" s="1"/>
  <c r="E46" i="18"/>
  <c r="F46" i="18" s="1"/>
  <c r="AF16" i="18"/>
  <c r="K17" i="18"/>
  <c r="N17" i="18" s="1"/>
  <c r="Q17" i="18" s="1"/>
  <c r="T17" i="18" s="1"/>
  <c r="W17" i="18" s="1"/>
  <c r="Z17" i="18" s="1"/>
  <c r="AC17" i="18" s="1"/>
  <c r="H69" i="2" s="1"/>
  <c r="H81" i="2" s="1"/>
  <c r="H26" i="2" s="1"/>
  <c r="I240" i="3"/>
  <c r="F42" i="18"/>
  <c r="T13" i="18"/>
  <c r="X13" i="18" s="1"/>
  <c r="I286" i="3"/>
  <c r="I318" i="3"/>
  <c r="I354" i="3"/>
  <c r="G41" i="18"/>
  <c r="I245" i="3"/>
  <c r="R16" i="18"/>
  <c r="H60" i="2" s="1"/>
  <c r="H16" i="18"/>
  <c r="H33" i="18" s="1"/>
  <c r="K11" i="18"/>
  <c r="AF24" i="17"/>
  <c r="AF27" i="17" s="1"/>
  <c r="AA10" i="17"/>
  <c r="AA16" i="17" s="1"/>
  <c r="Y16" i="17"/>
  <c r="Y31" i="17" s="1"/>
  <c r="Y17" i="17"/>
  <c r="Y32" i="17" s="1"/>
  <c r="AE10" i="17"/>
  <c r="AF10" i="17" s="1"/>
  <c r="AF16" i="17" s="1"/>
  <c r="H37" i="17"/>
  <c r="H44" i="17" s="1"/>
  <c r="I50" i="17"/>
  <c r="AE27" i="17"/>
  <c r="T17" i="17"/>
  <c r="W17" i="17" s="1"/>
  <c r="T14" i="17"/>
  <c r="W14" i="17" s="1"/>
  <c r="H295" i="3" s="1"/>
  <c r="E44" i="17"/>
  <c r="F44" i="17" s="1"/>
  <c r="Q28" i="17"/>
  <c r="T28" i="17" s="1"/>
  <c r="W28" i="17" s="1"/>
  <c r="Z28" i="17" s="1"/>
  <c r="AC28" i="17" s="1"/>
  <c r="P31" i="17"/>
  <c r="Q32" i="17"/>
  <c r="T32" i="17" s="1"/>
  <c r="W32" i="17" s="1"/>
  <c r="H326" i="3"/>
  <c r="H363" i="3"/>
  <c r="H332" i="3"/>
  <c r="H370" i="3"/>
  <c r="J40" i="17"/>
  <c r="H262" i="3"/>
  <c r="AD16" i="17"/>
  <c r="G62" i="2" s="1"/>
  <c r="G25" i="2" s="1"/>
  <c r="H276" i="3"/>
  <c r="K16" i="17"/>
  <c r="G66" i="2" s="1"/>
  <c r="N11" i="17"/>
  <c r="V30" i="16"/>
  <c r="V31" i="16" s="1"/>
  <c r="U10" i="16"/>
  <c r="H36" i="16"/>
  <c r="H42" i="16" s="1"/>
  <c r="G20" i="3" s="1"/>
  <c r="S16" i="16"/>
  <c r="AE10" i="16"/>
  <c r="G333" i="3"/>
  <c r="G332" i="3"/>
  <c r="G370" i="3"/>
  <c r="F72" i="2"/>
  <c r="F78" i="2"/>
  <c r="G316" i="3"/>
  <c r="G352" i="3"/>
  <c r="N16" i="16"/>
  <c r="Q11" i="16"/>
  <c r="E224" i="3"/>
  <c r="E375" i="3"/>
  <c r="E177" i="3"/>
  <c r="E183" i="3" s="1"/>
  <c r="W45" i="6"/>
  <c r="D50" i="2" s="1"/>
  <c r="H52" i="14"/>
  <c r="V33" i="14"/>
  <c r="H45" i="14"/>
  <c r="H46" i="14"/>
  <c r="Q17" i="14"/>
  <c r="T17" i="14" s="1"/>
  <c r="W17" i="14" s="1"/>
  <c r="Z17" i="14" s="1"/>
  <c r="AC17" i="14" s="1"/>
  <c r="D69" i="2" s="1"/>
  <c r="D81" i="2" s="1"/>
  <c r="D26" i="2" s="1"/>
  <c r="AE30" i="14"/>
  <c r="AF30" i="14" s="1"/>
  <c r="P33" i="14"/>
  <c r="P34" i="14"/>
  <c r="AF26" i="14"/>
  <c r="AF29" i="14" s="1"/>
  <c r="J34" i="14"/>
  <c r="K34" i="14" s="1"/>
  <c r="N34" i="14" s="1"/>
  <c r="AE29" i="14"/>
  <c r="K30" i="14"/>
  <c r="N30" i="14" s="1"/>
  <c r="Q30" i="14" s="1"/>
  <c r="T30" i="14" s="1"/>
  <c r="W30" i="14" s="1"/>
  <c r="Z30" i="14" s="1"/>
  <c r="AC30" i="14" s="1"/>
  <c r="G44" i="14"/>
  <c r="K14" i="14"/>
  <c r="E279" i="3" s="1"/>
  <c r="E52" i="14"/>
  <c r="F52" i="14" s="1"/>
  <c r="J33" i="14"/>
  <c r="E317" i="3"/>
  <c r="E353" i="3"/>
  <c r="E318" i="3"/>
  <c r="E354" i="3"/>
  <c r="T13" i="14"/>
  <c r="X13" i="14" s="1"/>
  <c r="F42" i="14"/>
  <c r="E286" i="3"/>
  <c r="E45" i="14"/>
  <c r="E46" i="14"/>
  <c r="F46" i="14" s="1"/>
  <c r="H16" i="14"/>
  <c r="H33" i="14" s="1"/>
  <c r="K11" i="14"/>
  <c r="AE17" i="14"/>
  <c r="AF17" i="14" s="1"/>
  <c r="AF10" i="14"/>
  <c r="AF16" i="14" s="1"/>
  <c r="AE16" i="14"/>
  <c r="H44" i="13"/>
  <c r="C20" i="2" s="1"/>
  <c r="J37" i="13"/>
  <c r="D259" i="3"/>
  <c r="AC16" i="13"/>
  <c r="C62" i="2" s="1"/>
  <c r="C25" i="2" s="1"/>
  <c r="H43" i="13"/>
  <c r="D20" i="3" s="1"/>
  <c r="V17" i="13"/>
  <c r="Y17" i="13" s="1"/>
  <c r="AB17" i="13" s="1"/>
  <c r="AD27" i="13"/>
  <c r="H50" i="13"/>
  <c r="I50" i="13" s="1"/>
  <c r="H49" i="13"/>
  <c r="AD16" i="13"/>
  <c r="E43" i="13"/>
  <c r="D16" i="3" s="1"/>
  <c r="AD17" i="13"/>
  <c r="AE17" i="13" s="1"/>
  <c r="O31" i="13"/>
  <c r="AE24" i="13"/>
  <c r="AE27" i="13" s="1"/>
  <c r="AE16" i="13"/>
  <c r="J39" i="13"/>
  <c r="W16" i="13"/>
  <c r="C61" i="2" s="1"/>
  <c r="D253" i="3"/>
  <c r="D325" i="3"/>
  <c r="D362" i="3"/>
  <c r="D294" i="3"/>
  <c r="Y13" i="13"/>
  <c r="AB13" i="13" s="1"/>
  <c r="D324" i="3"/>
  <c r="D361" i="3"/>
  <c r="P11" i="13"/>
  <c r="M32" i="13"/>
  <c r="P32" i="13" s="1"/>
  <c r="S32" i="13" s="1"/>
  <c r="V32" i="13" s="1"/>
  <c r="Y32" i="13" s="1"/>
  <c r="AB32" i="13" s="1"/>
  <c r="T26" i="15"/>
  <c r="W26" i="15" s="1"/>
  <c r="F215" i="22" s="1"/>
  <c r="F47" i="15"/>
  <c r="F38" i="22" s="1"/>
  <c r="F46" i="15"/>
  <c r="F28" i="22" s="1"/>
  <c r="T25" i="15"/>
  <c r="W25" i="15" s="1"/>
  <c r="F214" i="22" s="1"/>
  <c r="N24" i="15"/>
  <c r="K27" i="15"/>
  <c r="K30" i="15" s="1"/>
  <c r="F50" i="19"/>
  <c r="J38" i="22" s="1"/>
  <c r="T28" i="19"/>
  <c r="W28" i="19" s="1"/>
  <c r="J215" i="22" s="1"/>
  <c r="T27" i="19"/>
  <c r="W27" i="19" s="1"/>
  <c r="J214" i="22" s="1"/>
  <c r="F49" i="19"/>
  <c r="J28" i="22" s="1"/>
  <c r="AF30" i="19"/>
  <c r="K29" i="19"/>
  <c r="N26" i="19"/>
  <c r="N26" i="18"/>
  <c r="K29" i="18"/>
  <c r="AF30" i="18"/>
  <c r="T27" i="18"/>
  <c r="W27" i="18" s="1"/>
  <c r="I214" i="22" s="1"/>
  <c r="F49" i="18"/>
  <c r="I28" i="22" s="1"/>
  <c r="T28" i="18"/>
  <c r="W28" i="18" s="1"/>
  <c r="I215" i="22" s="1"/>
  <c r="F50" i="18"/>
  <c r="I38" i="22" s="1"/>
  <c r="T26" i="17"/>
  <c r="W26" i="17" s="1"/>
  <c r="H215" i="22" s="1"/>
  <c r="F48" i="17"/>
  <c r="H38" i="22" s="1"/>
  <c r="AF28" i="17"/>
  <c r="T25" i="17"/>
  <c r="W25" i="17" s="1"/>
  <c r="H214" i="22" s="1"/>
  <c r="F47" i="17"/>
  <c r="H28" i="22" s="1"/>
  <c r="N24" i="17"/>
  <c r="K27" i="17"/>
  <c r="T26" i="16"/>
  <c r="W26" i="16" s="1"/>
  <c r="G215" i="22" s="1"/>
  <c r="F47" i="16"/>
  <c r="G38" i="22" s="1"/>
  <c r="N24" i="16"/>
  <c r="K27" i="16"/>
  <c r="K30" i="16" s="1"/>
  <c r="T25" i="16"/>
  <c r="W25" i="16" s="1"/>
  <c r="G214" i="22" s="1"/>
  <c r="F46" i="16"/>
  <c r="G28" i="22" s="1"/>
  <c r="H31" i="16"/>
  <c r="K31" i="16" s="1"/>
  <c r="N31" i="16" s="1"/>
  <c r="Q31" i="16" s="1"/>
  <c r="AF27" i="16"/>
  <c r="N26" i="14"/>
  <c r="K29" i="14"/>
  <c r="T27" i="14"/>
  <c r="X27" i="14" s="1"/>
  <c r="E189" i="22" s="1"/>
  <c r="F49" i="14"/>
  <c r="E28" i="22" s="1"/>
  <c r="F50" i="14"/>
  <c r="E38" i="22" s="1"/>
  <c r="T28" i="14"/>
  <c r="W28" i="14" s="1"/>
  <c r="E215" i="22" s="1"/>
  <c r="S26" i="13"/>
  <c r="V26" i="13" s="1"/>
  <c r="D215" i="22" s="1"/>
  <c r="F48" i="13"/>
  <c r="D38" i="22" s="1"/>
  <c r="AE28" i="13"/>
  <c r="M24" i="13"/>
  <c r="J27" i="13"/>
  <c r="F47" i="13"/>
  <c r="D28" i="22" s="1"/>
  <c r="S25" i="13"/>
  <c r="V25" i="13" s="1"/>
  <c r="D214" i="22" s="1"/>
  <c r="J28" i="12"/>
  <c r="M25" i="12"/>
  <c r="AE29" i="12"/>
  <c r="AD33" i="12"/>
  <c r="AE33" i="12" s="1"/>
  <c r="F49" i="12"/>
  <c r="C38" i="22" s="1"/>
  <c r="S27" i="12"/>
  <c r="V27" i="12" s="1"/>
  <c r="C215" i="22" s="1"/>
  <c r="F48" i="12"/>
  <c r="C28" i="22" s="1"/>
  <c r="S26" i="12"/>
  <c r="V26" i="12" s="1"/>
  <c r="U13" i="19" l="1"/>
  <c r="J42" i="19" s="1"/>
  <c r="R16" i="19"/>
  <c r="I60" i="2" s="1"/>
  <c r="I52" i="19"/>
  <c r="G41" i="19"/>
  <c r="G45" i="19"/>
  <c r="J18" i="3" s="1"/>
  <c r="T17" i="19"/>
  <c r="W17" i="19" s="1"/>
  <c r="I68" i="2" s="1"/>
  <c r="I80" i="2" s="1"/>
  <c r="I317" i="3"/>
  <c r="I279" i="3"/>
  <c r="I319" i="3" s="1"/>
  <c r="AE33" i="18"/>
  <c r="AF33" i="18" s="1"/>
  <c r="I46" i="18"/>
  <c r="Q34" i="18"/>
  <c r="T34" i="18" s="1"/>
  <c r="W34" i="18" s="1"/>
  <c r="Z34" i="18" s="1"/>
  <c r="AC34" i="18" s="1"/>
  <c r="Z14" i="16"/>
  <c r="E245" i="3"/>
  <c r="I46" i="14"/>
  <c r="G41" i="14"/>
  <c r="G45" i="14" s="1"/>
  <c r="C16" i="2"/>
  <c r="J43" i="13"/>
  <c r="C22" i="2" s="1"/>
  <c r="J32" i="12"/>
  <c r="C370" i="3"/>
  <c r="C332" i="3"/>
  <c r="J41" i="12"/>
  <c r="Z16" i="12"/>
  <c r="J260" i="22"/>
  <c r="J237" i="22"/>
  <c r="I16" i="2"/>
  <c r="J16" i="3"/>
  <c r="I18" i="2"/>
  <c r="J261" i="22"/>
  <c r="J238" i="22"/>
  <c r="I261" i="22"/>
  <c r="I238" i="22"/>
  <c r="H16" i="2"/>
  <c r="I16" i="3"/>
  <c r="I237" i="22"/>
  <c r="I260" i="22"/>
  <c r="H20" i="2"/>
  <c r="I20" i="3"/>
  <c r="H260" i="22"/>
  <c r="H237" i="22"/>
  <c r="H261" i="22"/>
  <c r="H238" i="22"/>
  <c r="J37" i="17"/>
  <c r="J43" i="17" s="1"/>
  <c r="G238" i="22"/>
  <c r="G261" i="22"/>
  <c r="J36" i="16"/>
  <c r="U16" i="16"/>
  <c r="G260" i="22"/>
  <c r="G237" i="22"/>
  <c r="G326" i="3"/>
  <c r="G363" i="3"/>
  <c r="E261" i="22"/>
  <c r="E238" i="22"/>
  <c r="D16" i="2"/>
  <c r="E16" i="3"/>
  <c r="D20" i="2"/>
  <c r="E20" i="3"/>
  <c r="C18" i="2"/>
  <c r="D18" i="3"/>
  <c r="D238" i="22"/>
  <c r="D261" i="22"/>
  <c r="D237" i="22"/>
  <c r="D260" i="22"/>
  <c r="D279" i="3"/>
  <c r="J16" i="13"/>
  <c r="C66" i="2" s="1"/>
  <c r="M14" i="13"/>
  <c r="C363" i="3"/>
  <c r="C326" i="3"/>
  <c r="C214" i="22"/>
  <c r="Z26" i="12"/>
  <c r="C261" i="22"/>
  <c r="C238" i="22"/>
  <c r="M16" i="12"/>
  <c r="P11" i="12"/>
  <c r="C295" i="3"/>
  <c r="Y14" i="12"/>
  <c r="AC14" i="12" s="1"/>
  <c r="B72" i="2"/>
  <c r="B78" i="2"/>
  <c r="C316" i="3"/>
  <c r="C352" i="3"/>
  <c r="F316" i="3"/>
  <c r="F352" i="3"/>
  <c r="E72" i="2"/>
  <c r="E78" i="2"/>
  <c r="F261" i="22"/>
  <c r="F238" i="22"/>
  <c r="F371" i="3"/>
  <c r="F333" i="3"/>
  <c r="F326" i="3"/>
  <c r="F363" i="3"/>
  <c r="F260" i="22"/>
  <c r="F237" i="22"/>
  <c r="Q11" i="15"/>
  <c r="N16" i="15"/>
  <c r="K31" i="17"/>
  <c r="I355" i="3"/>
  <c r="J39" i="19"/>
  <c r="U16" i="19"/>
  <c r="W14" i="19"/>
  <c r="I52" i="14"/>
  <c r="T34" i="19"/>
  <c r="W34" i="19" s="1"/>
  <c r="Z34" i="19" s="1"/>
  <c r="AC34" i="19" s="1"/>
  <c r="H45" i="19"/>
  <c r="H46" i="19"/>
  <c r="I46" i="19" s="1"/>
  <c r="AE33" i="19"/>
  <c r="AF33" i="19" s="1"/>
  <c r="J287" i="3"/>
  <c r="J326" i="3" s="1"/>
  <c r="F43" i="19"/>
  <c r="AE34" i="19"/>
  <c r="AF34" i="19" s="1"/>
  <c r="J325" i="3"/>
  <c r="J362" i="3"/>
  <c r="K11" i="19"/>
  <c r="H16" i="19"/>
  <c r="H33" i="19" s="1"/>
  <c r="AE34" i="18"/>
  <c r="AF34" i="18" s="1"/>
  <c r="I287" i="3"/>
  <c r="I326" i="3" s="1"/>
  <c r="T14" i="18"/>
  <c r="W14" i="18" s="1"/>
  <c r="G45" i="18"/>
  <c r="I325" i="3"/>
  <c r="I362" i="3"/>
  <c r="I254" i="3"/>
  <c r="J42" i="18"/>
  <c r="X16" i="18"/>
  <c r="H61" i="2" s="1"/>
  <c r="K16" i="18"/>
  <c r="H66" i="2" s="1"/>
  <c r="N11" i="18"/>
  <c r="I276" i="3"/>
  <c r="AE16" i="17"/>
  <c r="AE31" i="17" s="1"/>
  <c r="AF31" i="17" s="1"/>
  <c r="AE17" i="17"/>
  <c r="AF17" i="17" s="1"/>
  <c r="H43" i="17"/>
  <c r="Z17" i="17"/>
  <c r="AC17" i="17" s="1"/>
  <c r="Z32" i="17"/>
  <c r="AC32" i="17" s="1"/>
  <c r="Z14" i="17"/>
  <c r="AC14" i="17" s="1"/>
  <c r="I41" i="17" s="1"/>
  <c r="I44" i="17"/>
  <c r="H333" i="3"/>
  <c r="H371" i="3"/>
  <c r="N16" i="17"/>
  <c r="Q11" i="17"/>
  <c r="G72" i="2"/>
  <c r="G78" i="2"/>
  <c r="H316" i="3"/>
  <c r="H352" i="3"/>
  <c r="AF10" i="16"/>
  <c r="AF16" i="16" s="1"/>
  <c r="AE16" i="16"/>
  <c r="AE30" i="16" s="1"/>
  <c r="S30" i="16"/>
  <c r="S31" i="16" s="1"/>
  <c r="AE31" i="16" s="1"/>
  <c r="S17" i="16"/>
  <c r="AE17" i="16"/>
  <c r="F20" i="2"/>
  <c r="H43" i="16"/>
  <c r="I43" i="16" s="1"/>
  <c r="F37" i="16"/>
  <c r="F42" i="16" s="1"/>
  <c r="G17" i="3" s="1"/>
  <c r="T11" i="16"/>
  <c r="G284" i="3"/>
  <c r="Q16" i="16"/>
  <c r="F67" i="2" s="1"/>
  <c r="Q17" i="16"/>
  <c r="T17" i="16" s="1"/>
  <c r="W17" i="16" s="1"/>
  <c r="Z17" i="16" s="1"/>
  <c r="AC17" i="16" s="1"/>
  <c r="Q34" i="14"/>
  <c r="T34" i="14" s="1"/>
  <c r="W34" i="14" s="1"/>
  <c r="Z34" i="14" s="1"/>
  <c r="AC34" i="14" s="1"/>
  <c r="AE34" i="14"/>
  <c r="AF34" i="14" s="1"/>
  <c r="AE33" i="14"/>
  <c r="AF33" i="14" s="1"/>
  <c r="N14" i="14"/>
  <c r="Q14" i="14" s="1"/>
  <c r="E287" i="3" s="1"/>
  <c r="E254" i="3"/>
  <c r="X16" i="14"/>
  <c r="D61" i="2" s="1"/>
  <c r="E325" i="3"/>
  <c r="E362" i="3"/>
  <c r="E319" i="3"/>
  <c r="E355" i="3"/>
  <c r="N11" i="14"/>
  <c r="E276" i="3"/>
  <c r="K16" i="14"/>
  <c r="D66" i="2" s="1"/>
  <c r="AD31" i="13"/>
  <c r="AE31" i="13" s="1"/>
  <c r="AD32" i="13"/>
  <c r="AE32" i="13" s="1"/>
  <c r="D332" i="3"/>
  <c r="D370" i="3"/>
  <c r="I40" i="13"/>
  <c r="D302" i="3"/>
  <c r="I44" i="13"/>
  <c r="C21" i="2" s="1"/>
  <c r="C17" i="2"/>
  <c r="S11" i="13"/>
  <c r="D284" i="3"/>
  <c r="F38" i="13"/>
  <c r="Z26" i="15"/>
  <c r="AC26" i="15" s="1"/>
  <c r="F220" i="22" s="1"/>
  <c r="Z25" i="15"/>
  <c r="AC25" i="15" s="1"/>
  <c r="F219" i="22" s="1"/>
  <c r="Q24" i="15"/>
  <c r="F208" i="22" s="1"/>
  <c r="N27" i="15"/>
  <c r="AA27" i="19"/>
  <c r="N29" i="19"/>
  <c r="Q26" i="19"/>
  <c r="J208" i="22" s="1"/>
  <c r="Z28" i="19"/>
  <c r="AC28" i="19" s="1"/>
  <c r="J220" i="22" s="1"/>
  <c r="Z27" i="18"/>
  <c r="AD27" i="18" s="1"/>
  <c r="I194" i="22" s="1"/>
  <c r="N29" i="18"/>
  <c r="Q26" i="18"/>
  <c r="I208" i="22" s="1"/>
  <c r="Z28" i="18"/>
  <c r="AC28" i="18" s="1"/>
  <c r="I220" i="22" s="1"/>
  <c r="Z26" i="17"/>
  <c r="AC26" i="17" s="1"/>
  <c r="H220" i="22" s="1"/>
  <c r="Z25" i="17"/>
  <c r="AC25" i="17" s="1"/>
  <c r="H219" i="22" s="1"/>
  <c r="Q24" i="17"/>
  <c r="H208" i="22" s="1"/>
  <c r="N27" i="17"/>
  <c r="N27" i="16"/>
  <c r="N30" i="16" s="1"/>
  <c r="Q24" i="16"/>
  <c r="G208" i="22" s="1"/>
  <c r="Z26" i="16"/>
  <c r="AC26" i="16" s="1"/>
  <c r="G220" i="22" s="1"/>
  <c r="Z25" i="16"/>
  <c r="AC25" i="16" s="1"/>
  <c r="G219" i="22" s="1"/>
  <c r="N29" i="14"/>
  <c r="Q26" i="14"/>
  <c r="E208" i="22" s="1"/>
  <c r="J49" i="14"/>
  <c r="Z28" i="14"/>
  <c r="AC28" i="14" s="1"/>
  <c r="E220" i="22" s="1"/>
  <c r="Y26" i="13"/>
  <c r="AB26" i="13" s="1"/>
  <c r="D220" i="22" s="1"/>
  <c r="P24" i="13"/>
  <c r="D208" i="22" s="1"/>
  <c r="M27" i="13"/>
  <c r="Y25" i="13"/>
  <c r="AB25" i="13" s="1"/>
  <c r="D219" i="22" s="1"/>
  <c r="Y27" i="12"/>
  <c r="AB27" i="12" s="1"/>
  <c r="C220" i="22" s="1"/>
  <c r="M28" i="12"/>
  <c r="P25" i="12"/>
  <c r="C208" i="22" s="1"/>
  <c r="Z17" i="19" l="1"/>
  <c r="AC17" i="19" s="1"/>
  <c r="I69" i="2" s="1"/>
  <c r="I81" i="2" s="1"/>
  <c r="I26" i="2" s="1"/>
  <c r="N30" i="15"/>
  <c r="D22" i="3"/>
  <c r="M32" i="12"/>
  <c r="J266" i="22"/>
  <c r="J242" i="22"/>
  <c r="J254" i="22"/>
  <c r="J232" i="22"/>
  <c r="I20" i="2"/>
  <c r="J20" i="3"/>
  <c r="I266" i="22"/>
  <c r="I242" i="22"/>
  <c r="AA14" i="18"/>
  <c r="J43" i="18" s="1"/>
  <c r="I254" i="22"/>
  <c r="I232" i="22"/>
  <c r="H18" i="2"/>
  <c r="I18" i="3"/>
  <c r="AE32" i="17"/>
  <c r="AF32" i="17" s="1"/>
  <c r="G22" i="2"/>
  <c r="H22" i="3"/>
  <c r="H232" i="22"/>
  <c r="H254" i="22"/>
  <c r="H241" i="22"/>
  <c r="H265" i="22"/>
  <c r="H266" i="22"/>
  <c r="H242" i="22"/>
  <c r="G20" i="2"/>
  <c r="H20" i="3"/>
  <c r="G265" i="22"/>
  <c r="G241" i="22"/>
  <c r="G266" i="22"/>
  <c r="G242" i="22"/>
  <c r="G232" i="22"/>
  <c r="G254" i="22"/>
  <c r="E254" i="22"/>
  <c r="E232" i="22"/>
  <c r="D18" i="2"/>
  <c r="E18" i="3"/>
  <c r="E266" i="22"/>
  <c r="E242" i="22"/>
  <c r="J51" i="14"/>
  <c r="E33" i="22"/>
  <c r="D265" i="22"/>
  <c r="D241" i="22"/>
  <c r="D232" i="22"/>
  <c r="D254" i="22"/>
  <c r="P14" i="13"/>
  <c r="M16" i="13"/>
  <c r="M31" i="13" s="1"/>
  <c r="D266" i="22"/>
  <c r="D242" i="22"/>
  <c r="C78" i="2"/>
  <c r="C72" i="2"/>
  <c r="D319" i="3"/>
  <c r="D355" i="3"/>
  <c r="J31" i="13"/>
  <c r="C333" i="3"/>
  <c r="C371" i="3"/>
  <c r="P16" i="12"/>
  <c r="B67" i="2" s="1"/>
  <c r="C284" i="3"/>
  <c r="F39" i="12"/>
  <c r="F44" i="12" s="1"/>
  <c r="S11" i="12"/>
  <c r="C232" i="22"/>
  <c r="C254" i="22"/>
  <c r="C237" i="22"/>
  <c r="C260" i="22"/>
  <c r="C266" i="22"/>
  <c r="C242" i="22"/>
  <c r="C263" i="3"/>
  <c r="J42" i="12"/>
  <c r="T11" i="15"/>
  <c r="F284" i="3"/>
  <c r="F37" i="15"/>
  <c r="F42" i="15" s="1"/>
  <c r="Q16" i="15"/>
  <c r="E67" i="2" s="1"/>
  <c r="Q17" i="15"/>
  <c r="T17" i="15" s="1"/>
  <c r="W17" i="15" s="1"/>
  <c r="Z17" i="15" s="1"/>
  <c r="AC17" i="15" s="1"/>
  <c r="E69" i="2" s="1"/>
  <c r="E81" i="2" s="1"/>
  <c r="E26" i="2" s="1"/>
  <c r="F241" i="22"/>
  <c r="F265" i="22"/>
  <c r="F232" i="22"/>
  <c r="F254" i="22"/>
  <c r="F266" i="22"/>
  <c r="F242" i="22"/>
  <c r="J363" i="3"/>
  <c r="J295" i="3"/>
  <c r="J371" i="3" s="1"/>
  <c r="W16" i="19"/>
  <c r="AA14" i="19"/>
  <c r="N11" i="19"/>
  <c r="J276" i="3"/>
  <c r="K16" i="19"/>
  <c r="I295" i="3"/>
  <c r="I371" i="3" s="1"/>
  <c r="I363" i="3"/>
  <c r="I316" i="3"/>
  <c r="I352" i="3"/>
  <c r="N16" i="18"/>
  <c r="N33" i="18" s="1"/>
  <c r="Q11" i="18"/>
  <c r="H78" i="2"/>
  <c r="H72" i="2"/>
  <c r="K33" i="18"/>
  <c r="H303" i="3"/>
  <c r="H340" i="3" s="1"/>
  <c r="N31" i="17"/>
  <c r="F38" i="17"/>
  <c r="F43" i="17" s="1"/>
  <c r="H17" i="3" s="1"/>
  <c r="T11" i="17"/>
  <c r="Q16" i="17"/>
  <c r="G67" i="2" s="1"/>
  <c r="H284" i="3"/>
  <c r="T31" i="16"/>
  <c r="W31" i="16" s="1"/>
  <c r="Z31" i="16" s="1"/>
  <c r="AC31" i="16" s="1"/>
  <c r="F79" i="2"/>
  <c r="F73" i="2"/>
  <c r="G323" i="3"/>
  <c r="G360" i="3"/>
  <c r="T16" i="16"/>
  <c r="W11" i="16"/>
  <c r="F17" i="2"/>
  <c r="I42" i="16"/>
  <c r="F43" i="14"/>
  <c r="T14" i="14"/>
  <c r="W14" i="14" s="1"/>
  <c r="E295" i="3" s="1"/>
  <c r="K33" i="14"/>
  <c r="E326" i="3"/>
  <c r="E363" i="3"/>
  <c r="D72" i="2"/>
  <c r="D78" i="2"/>
  <c r="E316" i="3"/>
  <c r="E352" i="3"/>
  <c r="N16" i="14"/>
  <c r="N33" i="14" s="1"/>
  <c r="Q11" i="14"/>
  <c r="D339" i="3"/>
  <c r="D378" i="3"/>
  <c r="D323" i="3"/>
  <c r="D360" i="3"/>
  <c r="V11" i="13"/>
  <c r="I47" i="15"/>
  <c r="F42" i="22" s="1"/>
  <c r="I46" i="15"/>
  <c r="F32" i="22" s="1"/>
  <c r="F45" i="15"/>
  <c r="Q27" i="15"/>
  <c r="Q30" i="15" s="1"/>
  <c r="T24" i="15"/>
  <c r="Q28" i="15"/>
  <c r="I50" i="19"/>
  <c r="J42" i="22" s="1"/>
  <c r="T26" i="19"/>
  <c r="F48" i="19"/>
  <c r="Q29" i="19"/>
  <c r="J49" i="19"/>
  <c r="I50" i="18"/>
  <c r="I42" i="22" s="1"/>
  <c r="F48" i="18"/>
  <c r="Q29" i="18"/>
  <c r="T26" i="18"/>
  <c r="J49" i="18"/>
  <c r="T24" i="17"/>
  <c r="Q27" i="17"/>
  <c r="F46" i="17"/>
  <c r="I47" i="17"/>
  <c r="H32" i="22" s="1"/>
  <c r="I48" i="17"/>
  <c r="H42" i="22" s="1"/>
  <c r="I47" i="16"/>
  <c r="G42" i="22" s="1"/>
  <c r="I46" i="16"/>
  <c r="G32" i="22" s="1"/>
  <c r="Q28" i="16"/>
  <c r="F45" i="16"/>
  <c r="T24" i="16"/>
  <c r="Q27" i="16"/>
  <c r="Q30" i="16" s="1"/>
  <c r="Q29" i="14"/>
  <c r="T26" i="14"/>
  <c r="F48" i="14"/>
  <c r="I50" i="14"/>
  <c r="E42" i="22" s="1"/>
  <c r="I47" i="13"/>
  <c r="D32" i="22" s="1"/>
  <c r="S24" i="13"/>
  <c r="F46" i="13"/>
  <c r="P27" i="13"/>
  <c r="I48" i="13"/>
  <c r="D42" i="22" s="1"/>
  <c r="J48" i="12"/>
  <c r="I49" i="12"/>
  <c r="C42" i="22" s="1"/>
  <c r="F47" i="12"/>
  <c r="P28" i="12"/>
  <c r="S25" i="12"/>
  <c r="P32" i="12" l="1"/>
  <c r="J51" i="19"/>
  <c r="J33" i="22"/>
  <c r="F51" i="19"/>
  <c r="J18" i="22"/>
  <c r="J51" i="18"/>
  <c r="I33" i="22"/>
  <c r="F51" i="18"/>
  <c r="I18" i="22"/>
  <c r="F49" i="17"/>
  <c r="H18" i="22"/>
  <c r="F48" i="16"/>
  <c r="G18" i="22"/>
  <c r="F21" i="2"/>
  <c r="G21" i="3"/>
  <c r="F51" i="14"/>
  <c r="E18" i="22"/>
  <c r="F49" i="13"/>
  <c r="D18" i="22"/>
  <c r="D287" i="3"/>
  <c r="S14" i="13"/>
  <c r="F41" i="13"/>
  <c r="F43" i="13" s="1"/>
  <c r="P16" i="13"/>
  <c r="C67" i="2" s="1"/>
  <c r="S16" i="12"/>
  <c r="V11" i="12"/>
  <c r="C17" i="3"/>
  <c r="B17" i="2"/>
  <c r="I44" i="12"/>
  <c r="C323" i="3"/>
  <c r="C360" i="3"/>
  <c r="J50" i="12"/>
  <c r="C33" i="22"/>
  <c r="B79" i="2"/>
  <c r="B73" i="2"/>
  <c r="F50" i="12"/>
  <c r="C18" i="22"/>
  <c r="F323" i="3"/>
  <c r="F360" i="3"/>
  <c r="W11" i="15"/>
  <c r="T16" i="15"/>
  <c r="E79" i="2"/>
  <c r="E73" i="2"/>
  <c r="F48" i="15"/>
  <c r="F18" i="22"/>
  <c r="F17" i="3"/>
  <c r="E17" i="2"/>
  <c r="I42" i="15"/>
  <c r="H379" i="3"/>
  <c r="I333" i="3"/>
  <c r="Q31" i="17"/>
  <c r="AA16" i="19"/>
  <c r="J43" i="19"/>
  <c r="Q11" i="19"/>
  <c r="N16" i="19"/>
  <c r="N33" i="19" s="1"/>
  <c r="I66" i="2"/>
  <c r="K33" i="19"/>
  <c r="J316" i="3"/>
  <c r="J352" i="3"/>
  <c r="I284" i="3"/>
  <c r="T11" i="18"/>
  <c r="F40" i="18"/>
  <c r="F45" i="18" s="1"/>
  <c r="I17" i="3" s="1"/>
  <c r="Q16" i="18"/>
  <c r="H67" i="2" s="1"/>
  <c r="H323" i="3"/>
  <c r="H360" i="3"/>
  <c r="G73" i="2"/>
  <c r="G79" i="2"/>
  <c r="W11" i="17"/>
  <c r="T16" i="17"/>
  <c r="I43" i="17"/>
  <c r="G17" i="2"/>
  <c r="Z11" i="16"/>
  <c r="AD11" i="16" s="1"/>
  <c r="W16" i="16"/>
  <c r="F68" i="2" s="1"/>
  <c r="G292" i="3"/>
  <c r="AA13" i="14"/>
  <c r="J42" i="14" s="1"/>
  <c r="E333" i="3"/>
  <c r="E371" i="3"/>
  <c r="E284" i="3"/>
  <c r="F40" i="14"/>
  <c r="F45" i="14" s="1"/>
  <c r="E17" i="3" s="1"/>
  <c r="T11" i="14"/>
  <c r="Q16" i="14"/>
  <c r="D67" i="2" s="1"/>
  <c r="Y11" i="13"/>
  <c r="D292" i="3"/>
  <c r="T27" i="15"/>
  <c r="W24" i="15"/>
  <c r="F213" i="22" s="1"/>
  <c r="T28" i="15"/>
  <c r="W28" i="15" s="1"/>
  <c r="Z28" i="15" s="1"/>
  <c r="AC28" i="15" s="1"/>
  <c r="T29" i="19"/>
  <c r="W26" i="19"/>
  <c r="J213" i="22" s="1"/>
  <c r="T29" i="18"/>
  <c r="W26" i="18"/>
  <c r="I213" i="22" s="1"/>
  <c r="T27" i="17"/>
  <c r="W24" i="17"/>
  <c r="H213" i="22" s="1"/>
  <c r="T27" i="16"/>
  <c r="T30" i="16" s="1"/>
  <c r="W24" i="16"/>
  <c r="G213" i="22" s="1"/>
  <c r="T28" i="16"/>
  <c r="W28" i="16" s="1"/>
  <c r="Z28" i="16" s="1"/>
  <c r="AC28" i="16" s="1"/>
  <c r="T29" i="14"/>
  <c r="W26" i="14"/>
  <c r="E213" i="22" s="1"/>
  <c r="V24" i="13"/>
  <c r="D213" i="22" s="1"/>
  <c r="S27" i="13"/>
  <c r="V25" i="12"/>
  <c r="C213" i="22" s="1"/>
  <c r="S28" i="12"/>
  <c r="S32" i="12" s="1"/>
  <c r="P31" i="13" l="1"/>
  <c r="J259" i="22"/>
  <c r="J236" i="22"/>
  <c r="I259" i="22"/>
  <c r="I236" i="22"/>
  <c r="H259" i="22"/>
  <c r="H236" i="22"/>
  <c r="G21" i="2"/>
  <c r="H21" i="3"/>
  <c r="G236" i="22"/>
  <c r="G259" i="22"/>
  <c r="T30" i="15"/>
  <c r="E259" i="22"/>
  <c r="E236" i="22"/>
  <c r="C79" i="2"/>
  <c r="C73" i="2"/>
  <c r="I43" i="13"/>
  <c r="D21" i="3" s="1"/>
  <c r="D17" i="3"/>
  <c r="V14" i="13"/>
  <c r="S16" i="13"/>
  <c r="S31" i="13" s="1"/>
  <c r="D236" i="22"/>
  <c r="D259" i="22"/>
  <c r="D326" i="3"/>
  <c r="D363" i="3"/>
  <c r="C236" i="22"/>
  <c r="C259" i="22"/>
  <c r="C21" i="3"/>
  <c r="B21" i="2"/>
  <c r="C292" i="3"/>
  <c r="V16" i="12"/>
  <c r="B68" i="2" s="1"/>
  <c r="Y11" i="12"/>
  <c r="E21" i="2"/>
  <c r="F21" i="3"/>
  <c r="AA11" i="15"/>
  <c r="F292" i="3"/>
  <c r="W16" i="15"/>
  <c r="E68" i="2" s="1"/>
  <c r="F259" i="22"/>
  <c r="F236" i="22"/>
  <c r="F40" i="19"/>
  <c r="F45" i="19" s="1"/>
  <c r="J17" i="3" s="1"/>
  <c r="T11" i="19"/>
  <c r="J284" i="3"/>
  <c r="Q16" i="19"/>
  <c r="I78" i="2"/>
  <c r="I72" i="2"/>
  <c r="I323" i="3"/>
  <c r="I360" i="3"/>
  <c r="H79" i="2"/>
  <c r="H73" i="2"/>
  <c r="I45" i="18"/>
  <c r="H17" i="2"/>
  <c r="T16" i="18"/>
  <c r="T33" i="18" s="1"/>
  <c r="W11" i="18"/>
  <c r="AA11" i="18" s="1"/>
  <c r="Q33" i="18"/>
  <c r="T31" i="17"/>
  <c r="H292" i="3"/>
  <c r="W16" i="17"/>
  <c r="G68" i="2" s="1"/>
  <c r="Z11" i="17"/>
  <c r="F80" i="2"/>
  <c r="F74" i="2"/>
  <c r="Z16" i="16"/>
  <c r="G330" i="3"/>
  <c r="G368" i="3"/>
  <c r="Q33" i="14"/>
  <c r="D79" i="2"/>
  <c r="D73" i="2"/>
  <c r="T16" i="14"/>
  <c r="T33" i="14" s="1"/>
  <c r="W11" i="14"/>
  <c r="AA11" i="14" s="1"/>
  <c r="D17" i="2"/>
  <c r="I45" i="14"/>
  <c r="E323" i="3"/>
  <c r="E360" i="3"/>
  <c r="D368" i="3"/>
  <c r="D330" i="3"/>
  <c r="AB11" i="13"/>
  <c r="Z24" i="15"/>
  <c r="W27" i="15"/>
  <c r="W30" i="15" s="1"/>
  <c r="W29" i="19"/>
  <c r="W33" i="19" s="1"/>
  <c r="Z26" i="19"/>
  <c r="W29" i="18"/>
  <c r="Z26" i="18"/>
  <c r="W27" i="17"/>
  <c r="Z24" i="17"/>
  <c r="W27" i="16"/>
  <c r="W30" i="16" s="1"/>
  <c r="Z24" i="16"/>
  <c r="Z26" i="14"/>
  <c r="W29" i="14"/>
  <c r="Y24" i="13"/>
  <c r="Y27" i="13" s="1"/>
  <c r="V27" i="13"/>
  <c r="V28" i="12"/>
  <c r="V32" i="12" s="1"/>
  <c r="Y25" i="12"/>
  <c r="H21" i="2" l="1"/>
  <c r="I21" i="3"/>
  <c r="D21" i="2"/>
  <c r="E21" i="3"/>
  <c r="D295" i="3"/>
  <c r="Y14" i="13"/>
  <c r="V16" i="13"/>
  <c r="C68" i="2" s="1"/>
  <c r="B80" i="2"/>
  <c r="B74" i="2"/>
  <c r="AC11" i="12"/>
  <c r="Y16" i="12"/>
  <c r="C368" i="3"/>
  <c r="C330" i="3"/>
  <c r="AA16" i="15"/>
  <c r="J37" i="15"/>
  <c r="Z14" i="15"/>
  <c r="E74" i="2"/>
  <c r="E80" i="2"/>
  <c r="F330" i="3"/>
  <c r="F368" i="3"/>
  <c r="J323" i="3"/>
  <c r="J360" i="3"/>
  <c r="T16" i="19"/>
  <c r="T33" i="19" s="1"/>
  <c r="X11" i="19"/>
  <c r="I45" i="19"/>
  <c r="I17" i="2"/>
  <c r="I67" i="2"/>
  <c r="Q33" i="19"/>
  <c r="W16" i="18"/>
  <c r="H68" i="2" s="1"/>
  <c r="I292" i="3"/>
  <c r="G80" i="2"/>
  <c r="G74" i="2"/>
  <c r="H330" i="3"/>
  <c r="H368" i="3"/>
  <c r="AC11" i="17"/>
  <c r="Z16" i="17"/>
  <c r="W31" i="17"/>
  <c r="G260" i="3"/>
  <c r="J37" i="16"/>
  <c r="J42" i="16" s="1"/>
  <c r="AD16" i="16"/>
  <c r="F62" i="2" s="1"/>
  <c r="F25" i="2" s="1"/>
  <c r="AC14" i="16"/>
  <c r="E292" i="3"/>
  <c r="W16" i="14"/>
  <c r="D68" i="2" s="1"/>
  <c r="D300" i="3"/>
  <c r="I38" i="13"/>
  <c r="Z27" i="15"/>
  <c r="AC24" i="15"/>
  <c r="F218" i="22" s="1"/>
  <c r="AC26" i="19"/>
  <c r="J218" i="22" s="1"/>
  <c r="Z29" i="19"/>
  <c r="Z33" i="19" s="1"/>
  <c r="Z29" i="18"/>
  <c r="Z33" i="18" s="1"/>
  <c r="AC26" i="18"/>
  <c r="I218" i="22" s="1"/>
  <c r="AC24" i="17"/>
  <c r="H218" i="22" s="1"/>
  <c r="Z27" i="17"/>
  <c r="Z27" i="16"/>
  <c r="Z30" i="16" s="1"/>
  <c r="AC24" i="16"/>
  <c r="G218" i="22" s="1"/>
  <c r="AC26" i="14"/>
  <c r="E218" i="22" s="1"/>
  <c r="Z29" i="14"/>
  <c r="Z33" i="14" s="1"/>
  <c r="AB24" i="13"/>
  <c r="D218" i="22" s="1"/>
  <c r="Y28" i="12"/>
  <c r="Y32" i="12" s="1"/>
  <c r="AB25" i="12"/>
  <c r="C218" i="22" s="1"/>
  <c r="J240" i="22" l="1"/>
  <c r="J264" i="22"/>
  <c r="I21" i="2"/>
  <c r="J21" i="3"/>
  <c r="I264" i="22"/>
  <c r="I240" i="22"/>
  <c r="H240" i="22"/>
  <c r="H264" i="22"/>
  <c r="G264" i="22"/>
  <c r="G240" i="22"/>
  <c r="F22" i="2"/>
  <c r="G22" i="3"/>
  <c r="E240" i="22"/>
  <c r="E264" i="22"/>
  <c r="D240" i="22"/>
  <c r="D264" i="22"/>
  <c r="V31" i="13"/>
  <c r="C74" i="2"/>
  <c r="C80" i="2"/>
  <c r="AB14" i="13"/>
  <c r="Y16" i="13"/>
  <c r="Y31" i="13" s="1"/>
  <c r="D333" i="3"/>
  <c r="D371" i="3"/>
  <c r="C264" i="22"/>
  <c r="C240" i="22"/>
  <c r="J39" i="12"/>
  <c r="J44" i="12" s="1"/>
  <c r="C260" i="3"/>
  <c r="AC16" i="12"/>
  <c r="B62" i="2" s="1"/>
  <c r="B25" i="2" s="1"/>
  <c r="F264" i="22"/>
  <c r="F240" i="22"/>
  <c r="AD14" i="15"/>
  <c r="Z16" i="15"/>
  <c r="Z30" i="15" s="1"/>
  <c r="J40" i="14"/>
  <c r="J45" i="14" s="1"/>
  <c r="AA16" i="14"/>
  <c r="I73" i="2"/>
  <c r="I79" i="2"/>
  <c r="J40" i="19"/>
  <c r="J45" i="19" s="1"/>
  <c r="X16" i="19"/>
  <c r="I61" i="2" s="1"/>
  <c r="AA16" i="18"/>
  <c r="J40" i="18"/>
  <c r="J45" i="18" s="1"/>
  <c r="I330" i="3"/>
  <c r="I368" i="3"/>
  <c r="H74" i="2"/>
  <c r="H80" i="2"/>
  <c r="W33" i="18"/>
  <c r="Z31" i="17"/>
  <c r="H300" i="3"/>
  <c r="I38" i="17"/>
  <c r="AC16" i="17"/>
  <c r="G69" i="2" s="1"/>
  <c r="I40" i="16"/>
  <c r="AC16" i="16"/>
  <c r="F69" i="2" s="1"/>
  <c r="G303" i="3"/>
  <c r="W33" i="14"/>
  <c r="D74" i="2"/>
  <c r="D80" i="2"/>
  <c r="E330" i="3"/>
  <c r="E368" i="3"/>
  <c r="D337" i="3"/>
  <c r="D376" i="3"/>
  <c r="I45" i="15"/>
  <c r="AC27" i="15"/>
  <c r="AC30" i="15" s="1"/>
  <c r="I48" i="19"/>
  <c r="AC29" i="19"/>
  <c r="AC33" i="19" s="1"/>
  <c r="AC29" i="18"/>
  <c r="AC33" i="18" s="1"/>
  <c r="I48" i="18"/>
  <c r="AC27" i="17"/>
  <c r="I46" i="17"/>
  <c r="I45" i="16"/>
  <c r="AC27" i="16"/>
  <c r="I48" i="14"/>
  <c r="AC29" i="14"/>
  <c r="AC33" i="14" s="1"/>
  <c r="I46" i="13"/>
  <c r="AB27" i="13"/>
  <c r="AB28" i="12"/>
  <c r="AB32" i="12" s="1"/>
  <c r="I47" i="12"/>
  <c r="I51" i="19" l="1"/>
  <c r="J22" i="22"/>
  <c r="I22" i="2"/>
  <c r="J22" i="3"/>
  <c r="I51" i="18"/>
  <c r="I22" i="22"/>
  <c r="H22" i="2"/>
  <c r="I22" i="3"/>
  <c r="I49" i="17"/>
  <c r="H22" i="22"/>
  <c r="I48" i="16"/>
  <c r="G22" i="22"/>
  <c r="D22" i="2"/>
  <c r="E22" i="3"/>
  <c r="I51" i="14"/>
  <c r="E22" i="22"/>
  <c r="D303" i="3"/>
  <c r="I41" i="13"/>
  <c r="AB16" i="13"/>
  <c r="C69" i="2" s="1"/>
  <c r="I49" i="13"/>
  <c r="D22" i="22"/>
  <c r="I50" i="12"/>
  <c r="C22" i="22"/>
  <c r="B22" i="2"/>
  <c r="C22" i="3"/>
  <c r="I48" i="15"/>
  <c r="F22" i="22"/>
  <c r="J40" i="15"/>
  <c r="J42" i="15" s="1"/>
  <c r="AD16" i="15"/>
  <c r="E62" i="2" s="1"/>
  <c r="E25" i="2" s="1"/>
  <c r="F263" i="3"/>
  <c r="G81" i="2"/>
  <c r="G26" i="2" s="1"/>
  <c r="G75" i="2"/>
  <c r="H337" i="3"/>
  <c r="H376" i="3"/>
  <c r="AC31" i="17"/>
  <c r="AC30" i="16"/>
  <c r="G379" i="3"/>
  <c r="G340" i="3"/>
  <c r="F81" i="2"/>
  <c r="F26" i="2" s="1"/>
  <c r="F75" i="2"/>
  <c r="AB31" i="13" l="1"/>
  <c r="C81" i="2"/>
  <c r="C26" i="2" s="1"/>
  <c r="C75" i="2"/>
  <c r="D340" i="3"/>
  <c r="D379" i="3"/>
  <c r="E22" i="2"/>
  <c r="F22" i="3"/>
</calcChain>
</file>

<file path=xl/sharedStrings.xml><?xml version="1.0" encoding="utf-8"?>
<sst xmlns="http://schemas.openxmlformats.org/spreadsheetml/2006/main" count="2850" uniqueCount="440">
  <si>
    <t>Metropolitan Sydney</t>
  </si>
  <si>
    <t>Hunter, Illawarra and Central Coast</t>
  </si>
  <si>
    <t>Scenario</t>
  </si>
  <si>
    <t>Crem rate range</t>
  </si>
  <si>
    <t>Occ rate range</t>
  </si>
  <si>
    <t>Crem rate average</t>
  </si>
  <si>
    <t>Occ rate average</t>
  </si>
  <si>
    <t>Notes</t>
  </si>
  <si>
    <t>1.45 - 1.602</t>
  </si>
  <si>
    <t>0.789 - 0.872</t>
  </si>
  <si>
    <t>0.789 - 0.9</t>
  </si>
  <si>
    <t>Period</t>
  </si>
  <si>
    <t>Region</t>
  </si>
  <si>
    <t>Deaths</t>
  </si>
  <si>
    <t>Metro Sydney - Central</t>
  </si>
  <si>
    <t>Metro Sydney – West Central</t>
  </si>
  <si>
    <t>Metro Sydney – North</t>
  </si>
  <si>
    <t>Metro Sydney – West</t>
  </si>
  <si>
    <t>Metro Sydney – South West</t>
  </si>
  <si>
    <t>Hunter</t>
  </si>
  <si>
    <t>Central Coast</t>
  </si>
  <si>
    <t>Illawarra</t>
  </si>
  <si>
    <t>Occ rate</t>
  </si>
  <si>
    <t>aggregate rates</t>
  </si>
  <si>
    <t>steady</t>
  </si>
  <si>
    <t>rates up</t>
  </si>
  <si>
    <t>rates down</t>
  </si>
  <si>
    <t>up slow</t>
  </si>
  <si>
    <t>up fast</t>
  </si>
  <si>
    <t>1 up, 1 down</t>
  </si>
  <si>
    <t>Value / Scenario</t>
  </si>
  <si>
    <t>Sc.1</t>
  </si>
  <si>
    <t>Sc.2</t>
  </si>
  <si>
    <t>Sc.3</t>
  </si>
  <si>
    <t>Sc.4</t>
  </si>
  <si>
    <t>Sc.5</t>
  </si>
  <si>
    <t>Sc.6</t>
  </si>
  <si>
    <t>Sc.7</t>
  </si>
  <si>
    <t>Sc.8</t>
  </si>
  <si>
    <t>Cremation rate (range)</t>
  </si>
  <si>
    <t>Cremation rate (average)</t>
  </si>
  <si>
    <t>Grave occupancy rate (range)</t>
  </si>
  <si>
    <t>Grave occupancy rate (average)</t>
  </si>
  <si>
    <t>Plots available 1 Jan 2015</t>
  </si>
  <si>
    <t>Plots used to 2036</t>
  </si>
  <si>
    <t>Plots available 2036</t>
  </si>
  <si>
    <t>Burials displaced to 2036</t>
  </si>
  <si>
    <t>Plots used 2036 to 2056</t>
  </si>
  <si>
    <t>Plots available 2056</t>
  </si>
  <si>
    <t>Burials displaced 2036 to 2056</t>
  </si>
  <si>
    <t>Deaths PA at 2016</t>
  </si>
  <si>
    <t>Deaths PA at 2026</t>
  </si>
  <si>
    <t>Deaths PA at 2036</t>
  </si>
  <si>
    <t>Deaths PA at 2046</t>
  </si>
  <si>
    <t>Deaths PA at 2056</t>
  </si>
  <si>
    <t>Cremations PA at 2016</t>
  </si>
  <si>
    <t>Cremations PA at 2026</t>
  </si>
  <si>
    <t>Cremations PA at 2036</t>
  </si>
  <si>
    <t>Cremations PA at 2046</t>
  </si>
  <si>
    <t>Cremations PA at 2056</t>
  </si>
  <si>
    <t>Burial vol. PA at 2016</t>
  </si>
  <si>
    <t>Burial vol. PA at 2026</t>
  </si>
  <si>
    <t>Burial vol. PA at 2036</t>
  </si>
  <si>
    <t>Burial vol. PA at 2046</t>
  </si>
  <si>
    <t>2nd burials PA at 2016</t>
  </si>
  <si>
    <t>2nd burials PA at 2026</t>
  </si>
  <si>
    <t>2nd burials PA at 2036</t>
  </si>
  <si>
    <t>2nd burials PA at 2046</t>
  </si>
  <si>
    <t>2nd burials PA at 2056</t>
  </si>
  <si>
    <t>Plots used PA at 2016</t>
  </si>
  <si>
    <t>Plots used PA at 2026</t>
  </si>
  <si>
    <t>Plots used PA at 2036</t>
  </si>
  <si>
    <t>Plots used PA at 2046</t>
  </si>
  <si>
    <t>Plots used PA at 2056</t>
  </si>
  <si>
    <t>Burials displaced* PA at 2016</t>
  </si>
  <si>
    <t>Burials displaced PA at 2026</t>
  </si>
  <si>
    <t>Burials displaced PA at 2036</t>
  </si>
  <si>
    <t>Burials displaced PA at 2046</t>
  </si>
  <si>
    <t>Burials displaced PA at 2056</t>
  </si>
  <si>
    <t>* ie, displaced from the planning region of death to a proximate region with remaining capacity</t>
  </si>
  <si>
    <t>Balance remaining at 2016</t>
  </si>
  <si>
    <t>Balance remaining at 2026</t>
  </si>
  <si>
    <t>Balance remaining at 2036</t>
  </si>
  <si>
    <t>Balance remaining at 2046</t>
  </si>
  <si>
    <t>Balance remaining at 2056</t>
  </si>
  <si>
    <t>PA rate of inventory consumption 2016</t>
  </si>
  <si>
    <t>PA rate of inventory consumption 2026</t>
  </si>
  <si>
    <t>PA rate of inventory consumption 2036</t>
  </si>
  <si>
    <t>PA rate of inventory consumption 2046</t>
  </si>
  <si>
    <t>N/A</t>
  </si>
  <si>
    <t>PA rate of inventory consumption 2056</t>
  </si>
  <si>
    <t>Years of capacity remaining at 2016</t>
  </si>
  <si>
    <t>Years of capacity remaining at 2026</t>
  </si>
  <si>
    <t>Years of capacity remaining at 2036</t>
  </si>
  <si>
    <t>Years of capacity remaining at 2046</t>
  </si>
  <si>
    <t>Years of capacity remaining at 2056</t>
  </si>
  <si>
    <t>2015 &amp; 16 : No. of burials to no. of new grave plots used in the period</t>
  </si>
  <si>
    <t>2017-21 : No. of burials to no. of new grave plots used in the period</t>
  </si>
  <si>
    <t>2022-26 : No. of burials to no. of new grave plots used in the period</t>
  </si>
  <si>
    <t>Crem rate</t>
  </si>
  <si>
    <t>Cremations</t>
  </si>
  <si>
    <t>Burials</t>
  </si>
  <si>
    <t>2nd burials</t>
  </si>
  <si>
    <t>Plots used</t>
  </si>
  <si>
    <t>2027-31 : No. of burials to no. of new grave plots used in the period</t>
  </si>
  <si>
    <t>2032-36 : No. of burials to no. of new grave plots used in the period</t>
  </si>
  <si>
    <t>2037-41 : No. of burials to no. of new grave plots used in the period</t>
  </si>
  <si>
    <t>2042-46 : No. of burials to no. of new grave plots used in the period</t>
  </si>
  <si>
    <t>2052-56 : No. of burials to no. of new grave plots used in the period</t>
  </si>
  <si>
    <t>Burial vol. PA at 2056</t>
  </si>
  <si>
    <t>Deaths PA at 2016 TOTAL</t>
  </si>
  <si>
    <t>Deaths PA at 2026 TOTAL</t>
  </si>
  <si>
    <t>Deaths PA at 2036 TOTAL</t>
  </si>
  <si>
    <t>Deaths PA at 2046 TOTAL</t>
  </si>
  <si>
    <t>Deaths PA at 2056 TOTAL</t>
  </si>
  <si>
    <t>Burial vol. PA at 2016 TOTAL</t>
  </si>
  <si>
    <t>Burial vol. PA at 2026 TOTAL</t>
  </si>
  <si>
    <t>Burial vol. PA at 2036 TOTAL</t>
  </si>
  <si>
    <t>Burial vol. PA at 2046 TOTAL</t>
  </si>
  <si>
    <t>Burial vol. PA at 2056 TOTAL</t>
  </si>
  <si>
    <t>Cremations PA at 2016 TOTAL</t>
  </si>
  <si>
    <t>Cremations PA at 2026 TOTAL</t>
  </si>
  <si>
    <t>Cremations PA at 2036 TOTAL</t>
  </si>
  <si>
    <t>Cremations PA at 2046 TOTAL</t>
  </si>
  <si>
    <t>Cremations PA at 2056 TOTAL</t>
  </si>
  <si>
    <t>2nd burials PA at 2016 TOTAL</t>
  </si>
  <si>
    <t>2nd burials PA at 2026 TOTAL</t>
  </si>
  <si>
    <t>2nd burials PA at 2036 TOTAL</t>
  </si>
  <si>
    <t>2nd burials PA at 2046 TOTAL</t>
  </si>
  <si>
    <t>2nd burials PA at 2056 TOTAL</t>
  </si>
  <si>
    <t>Plots used PA at 2016 TOTAL</t>
  </si>
  <si>
    <t>Plots used PA at 2026 TOTAL</t>
  </si>
  <si>
    <t>Plots used PA at 2036 TOTAL</t>
  </si>
  <si>
    <t>Plots used PA at 2046 TOTAL</t>
  </si>
  <si>
    <t>Plots used PA at 2056 TOTAL</t>
  </si>
  <si>
    <t>Burials displaced PA at 2016 TOTAL</t>
  </si>
  <si>
    <t>Years of capacity remaining at 2016*</t>
  </si>
  <si>
    <t>Plots available 1 Jan 2015, and projected consumption through to 2056</t>
  </si>
  <si>
    <t>Volume used 2015-16</t>
  </si>
  <si>
    <t>Balance 2016</t>
  </si>
  <si>
    <t>Volume used 2017-21</t>
  </si>
  <si>
    <t>Balance 2021</t>
  </si>
  <si>
    <t>Volume used 2022-26</t>
  </si>
  <si>
    <t>Balance 2026</t>
  </si>
  <si>
    <t>workings (t/f to other region)</t>
  </si>
  <si>
    <t>Volume used 2027-31</t>
  </si>
  <si>
    <t>Balance 2031</t>
  </si>
  <si>
    <t>Volume used 2032-36</t>
  </si>
  <si>
    <t>Balance 2036</t>
  </si>
  <si>
    <t>Volume used 2037-41</t>
  </si>
  <si>
    <t>Balance 2041</t>
  </si>
  <si>
    <t>Volume used 2042-46</t>
  </si>
  <si>
    <t>Balance 2046</t>
  </si>
  <si>
    <t>Balance 2051</t>
  </si>
  <si>
    <t>Volume used 2052-56</t>
  </si>
  <si>
    <t>Balance 2056</t>
  </si>
  <si>
    <t>total used</t>
  </si>
  <si>
    <t>from starting balance (Region-specific)</t>
  </si>
  <si>
    <t>Note 1</t>
  </si>
  <si>
    <t>Note 2</t>
  </si>
  <si>
    <t>Total (vertical)</t>
  </si>
  <si>
    <t>Note 3</t>
  </si>
  <si>
    <t>Total (horizontal)</t>
  </si>
  <si>
    <t>NB, outstanding 2022-26 and subsequent Central region volumes applied to West-Central</t>
  </si>
  <si>
    <t>NB, outstanding 2022-26 and subsequent South region volumes applied to South-West</t>
  </si>
  <si>
    <t>NB, outstanding 2037-41 and subsequent North region volumes applied to West-Central</t>
  </si>
  <si>
    <t>NB, all 1 Jan 2015 Sydney Metro stock exhausted before 2056</t>
  </si>
  <si>
    <t>Note 4</t>
  </si>
  <si>
    <t>NB, outstanding 2046-51 and subsequent Central Coast region volumes applied to Hunter</t>
  </si>
  <si>
    <t>Plots available 1 Jan 2015, and at benchmark dates 1 Jan 2036 and 1 Jan 2056</t>
  </si>
  <si>
    <t>Volume used to 2036</t>
  </si>
  <si>
    <t>Volume transferred from this to another region by 2036</t>
  </si>
  <si>
    <t>Further volume used to 2056</t>
  </si>
  <si>
    <t>Volume transferred from this to another region 2036-56</t>
  </si>
  <si>
    <t>NB, outstanding 2022-26  and subsequent Central volumes applied to West-Central</t>
  </si>
  <si>
    <t>Notional balance of West-Central Region consumed by other region activity</t>
  </si>
  <si>
    <t>NB, West-Central receives overflow from Central, North and West regions until exhausted in 2052-56 period</t>
  </si>
  <si>
    <t>Notional balance of South-West Region consumed by other region activity</t>
  </si>
  <si>
    <t>NB, outstanding 2037-41 and subsequent North volumes applied to West-Central</t>
  </si>
  <si>
    <t>NB, outstanding 2046-51 and subsequent West volumes applied to West-Central</t>
  </si>
  <si>
    <t>NB, South-West receives overflow from South region until logically exhausted in 2052-56 period</t>
  </si>
  <si>
    <t>NB, outstanding 2022-26 and subsequent South volumes applied to South-West (then from 2051 applied to West-Central)</t>
  </si>
  <si>
    <t>Aggregate of interment traffic displaced from region of death to most proximate available cemetery capacity</t>
  </si>
  <si>
    <t>NB, outstanding 2042-46 and subsequent North region volumes applied to West-Central</t>
  </si>
  <si>
    <t>Nil</t>
  </si>
  <si>
    <t xml:space="preserve">NB, West-Central receives overflow from Central, North and West regions </t>
  </si>
  <si>
    <t>NB, outstanding 2042-46 and subsequent North volumes applied to West-Central</t>
  </si>
  <si>
    <t>NB, outstanding 2032-36 and subsequent North region volumes applied to West-Central</t>
  </si>
  <si>
    <t>NB, outstanding 2042-46 and subsequent West region volumes applied to West-Central</t>
  </si>
  <si>
    <t>NB, all 1 Jan 2015 Sydney Metro stock exhausted before 2051</t>
  </si>
  <si>
    <t>NB, outstanding 2032-36 and subsequent North volumes applied to West-Central</t>
  </si>
  <si>
    <t>NB, outstanding 2042-46 and subsequent West volumes applied to West-Central</t>
  </si>
  <si>
    <t>NB, outstanding 2017-21 and subsequent Central volumes applied to West-Central; and outstanding 2017-21 and subsequent South volumes applied to South-West</t>
  </si>
  <si>
    <t>NB, West-Central region exhausted in period; all traffic directs to South-West, immediately exhausted in 2052</t>
  </si>
  <si>
    <t>NB, all 1 Jan 2015 Sydney Metro stock exhausted as at 2052</t>
  </si>
  <si>
    <t>NB, outstanding 2017-21  and subsequent Central volumes applied to West-Central</t>
  </si>
  <si>
    <t>NB, West-Central receives overflow from Central, West and North regions until exhausted in 2046-51 period</t>
  </si>
  <si>
    <t>NB, outstanding 2032-36 and forward North volumes applied to West-Central</t>
  </si>
  <si>
    <t>NB, outstanding 2042-46 and forward West volumes applied to West-Central</t>
  </si>
  <si>
    <t>Central Coast region negligible capacity as at 2056</t>
  </si>
  <si>
    <t>NB, South-West receives overflow from South region until exhausted in 2052-56 period</t>
  </si>
  <si>
    <t xml:space="preserve">NB, outstanding 2017-21 and forward South volumes applied to South-West </t>
  </si>
  <si>
    <t>NB, outstanding 2017-21 and subsequent Central volumes applied to West-Central</t>
  </si>
  <si>
    <t>NB, outstanding 2022-26 and subsequent South volumes applied to South-West</t>
  </si>
  <si>
    <t>NB, outstanding 2046-51 and forward West volumes applied to West-Central</t>
  </si>
  <si>
    <t xml:space="preserve">NB, outstanding 2022-26 and forward South volumes applied to South-West </t>
  </si>
  <si>
    <t>NB, outstanding 2017-21 and subsequent Central region volumes applied to West-Central</t>
  </si>
  <si>
    <t>NB, outstanding 2052-56 West region volumes applied to West-Central</t>
  </si>
  <si>
    <t>NB, outstanding 2052-56 and subsequent West volumes applied to West-Central</t>
  </si>
  <si>
    <t xml:space="preserve">NB, outstanding 2022-26 and subsequent South volumes applied to South-West </t>
  </si>
  <si>
    <t>Scenario 7, Table 7.3</t>
  </si>
  <si>
    <t>NB, outstanding 2017-21 and subsequent South region volumes applied to South-West</t>
  </si>
  <si>
    <t>NB, outstanding 2052-56 Central Coast region volumes applied to Hunter</t>
  </si>
  <si>
    <t xml:space="preserve">NB, outstanding 2017-21 and subsequent South volumes applied to South-West </t>
  </si>
  <si>
    <t>NB, outstanding 2037-41 and subsequent West region volumes applied to West-Central</t>
  </si>
  <si>
    <t>NB, outstanding 2046-51 Central Coast region volumes applied to Hunter</t>
  </si>
  <si>
    <t>Discrepancy due to treatment of Cell X11</t>
  </si>
  <si>
    <t>NB, West-Central receives overflow from Central, North and West regions until exhausted in 2042-46 period</t>
  </si>
  <si>
    <t>NB, outstanding 2037-41 and subsequent West volumes applied to West-Central</t>
  </si>
  <si>
    <t>NB, South-West receives overflow from South region until logically exhausted in 2042-46 period</t>
  </si>
  <si>
    <t>NB, outstanding 2017-21 and subsequent South volumes applied to South-West</t>
  </si>
  <si>
    <t>exhausted</t>
  </si>
  <si>
    <t>NB, outstanding 2042-46 and subsequent Central Coast region volumes applied to Hunter</t>
  </si>
  <si>
    <t>NB, outstanding 2037-41 and forward North volumes applied to West-Central</t>
  </si>
  <si>
    <t>* ie, at the projected rate of plot consumption at that time for the Scenario (to 2056); NB, ACCURATE ONLY IF THE REGION WERE UNAFFECTED BY TRAFFIC FROM OTHER REGIONS</t>
  </si>
  <si>
    <t>* ie, rate of plot consumption at that time for the Scenario (to 2056); NB, ACCURATE ONLY IF THE REGION WERE UNAFFECTED BY TRAFFIC FROM OTHER REGIONS</t>
  </si>
  <si>
    <t>Metro sub-total</t>
  </si>
  <si>
    <r>
      <t xml:space="preserve">NB, all 1 Jan 2015 Sydney Metro stock exhausted before 2056; amounts in </t>
    </r>
    <r>
      <rPr>
        <b/>
        <sz val="8"/>
        <color theme="6"/>
        <rFont val="Calibri"/>
        <family val="2"/>
        <scheme val="minor"/>
      </rPr>
      <t>Green</t>
    </r>
    <r>
      <rPr>
        <b/>
        <sz val="8"/>
        <color rgb="FFFF0000"/>
        <rFont val="Calibri"/>
        <family val="2"/>
        <scheme val="minor"/>
      </rPr>
      <t xml:space="preserve"> at AC11 and AC14 (6,484) cannot be assigned in Sydney Metro </t>
    </r>
  </si>
  <si>
    <t>Aggregate deficiency of 10,257 for Central Coast planning region as at 2056</t>
  </si>
  <si>
    <t xml:space="preserve">NB, West-Central receives overflow from Central and North regions </t>
  </si>
  <si>
    <t>NB, West-Central receives overflow from Central, North and West regions until exhausted in 2046-51 period</t>
  </si>
  <si>
    <t>NB, South-West receives overflow from South region until logically exhausted in 2046-51 period</t>
  </si>
  <si>
    <r>
      <rPr>
        <sz val="10"/>
        <color rgb="FFFF0000"/>
        <rFont val="Calibri"/>
        <family val="2"/>
        <scheme val="minor"/>
      </rPr>
      <t>Aggregate deficiency of 25,293 for Central Coast</t>
    </r>
    <r>
      <rPr>
        <sz val="10"/>
        <color theme="1"/>
        <rFont val="Calibri"/>
        <family val="2"/>
        <scheme val="minor"/>
      </rPr>
      <t xml:space="preserve"> planning region as at 2056</t>
    </r>
  </si>
  <si>
    <t>Aggregate overflow traffic from region of death to most proximate available cemetery capacity (figure includes the negative stock balance of 54,652)</t>
  </si>
  <si>
    <t>NB, West-Central region exhausted in period 2052-56; balance applied to South-West</t>
  </si>
  <si>
    <t>NB, South-West receives overflow from South region; South-West region approaching exhaustion by 2056</t>
  </si>
  <si>
    <t xml:space="preserve">Aggregate overflow traffic from region of death to most proximate available cemetery capacity </t>
  </si>
  <si>
    <t>NB, West-Central region exhausted in period 2046-51; all traffic directs to South-West, also immediately exhausted in period 2046-51</t>
  </si>
  <si>
    <r>
      <rPr>
        <sz val="10"/>
        <color rgb="FFFF0000"/>
        <rFont val="Calibri"/>
        <family val="2"/>
        <scheme val="minor"/>
      </rPr>
      <t xml:space="preserve">Aggregate deficiency of 4,758 for Central Coast </t>
    </r>
    <r>
      <rPr>
        <sz val="10"/>
        <color theme="1"/>
        <rFont val="Calibri"/>
        <family val="2"/>
        <scheme val="minor"/>
      </rPr>
      <t>planning region as at 2056</t>
    </r>
  </si>
  <si>
    <t>NB, West-Central region exhausted in period; South-West region notional balance exhausted in consequence, 10,457 period burials unable to be assigned w/i Metro</t>
  </si>
  <si>
    <t>NB, all 1 Jan 2015 Sydney Metro stock exhausted before 2046</t>
  </si>
  <si>
    <r>
      <rPr>
        <sz val="10"/>
        <color rgb="FFFF0000"/>
        <rFont val="Calibri"/>
        <family val="2"/>
        <scheme val="minor"/>
      </rPr>
      <t xml:space="preserve">Aggregate deficiency of 13,209 for Central Coast </t>
    </r>
    <r>
      <rPr>
        <sz val="10"/>
        <color theme="1"/>
        <rFont val="Calibri"/>
        <family val="2"/>
        <scheme val="minor"/>
      </rPr>
      <t>planning region as at 2056</t>
    </r>
  </si>
  <si>
    <t>NB, outstanding 2042-46 West region volumes applied to West-Central</t>
  </si>
  <si>
    <t>NB, outstanding 2022-26 and subsequent Central region volumes applied to West-Central; until 2052-56, when applied to South-West, as last Sydney metro stock</t>
  </si>
  <si>
    <t>0.704 - 0.859</t>
  </si>
  <si>
    <t>1.473 - 1.798</t>
  </si>
  <si>
    <t>0.704 - 0.576</t>
  </si>
  <si>
    <t>1.473 - 1.205</t>
  </si>
  <si>
    <t>0.663 - 0.733</t>
  </si>
  <si>
    <t>0.663 - 0.809</t>
  </si>
  <si>
    <t>1.45 - 1.77</t>
  </si>
  <si>
    <t>0.663 - 0.543</t>
  </si>
  <si>
    <t>1.45 - 1.187</t>
  </si>
  <si>
    <t>Hunter region</t>
  </si>
  <si>
    <t>Central Coast region</t>
  </si>
  <si>
    <t>Illawarra region</t>
  </si>
  <si>
    <t>* NB, for Scenarios 1, 3, 7 and 8, outstanding Central Coast region volumes in 2036-56 period are applied to Hunter region</t>
  </si>
  <si>
    <t>cremation &amp; occupancy rates (Metro Sydney)</t>
  </si>
  <si>
    <t>1.56 - 1.724</t>
  </si>
  <si>
    <t>1.56 - 1.904</t>
  </si>
  <si>
    <t>0.789 - 0.646</t>
  </si>
  <si>
    <t>1.56 - 1.277</t>
  </si>
  <si>
    <r>
      <t>NB, 2052-56 volumes in</t>
    </r>
    <r>
      <rPr>
        <b/>
        <sz val="8"/>
        <color theme="6"/>
        <rFont val="Calibri"/>
        <family val="2"/>
        <scheme val="minor"/>
      </rPr>
      <t xml:space="preserve"> Green </t>
    </r>
    <r>
      <rPr>
        <b/>
        <sz val="8"/>
        <color rgb="FFFF0000"/>
        <rFont val="Calibri"/>
        <family val="2"/>
        <scheme val="minor"/>
      </rPr>
      <t xml:space="preserve">at Column AD10:15 cannot be assigned in Sydney Metro </t>
    </r>
  </si>
  <si>
    <t>* ie, rate of plot consumption at that time for the Scenario (to 2056); NB, figure does not take into account incoming traffic from other regions</t>
  </si>
  <si>
    <t>* ie, at the projected rate of plot consumption at that time for the Scenario (to 2056); NB,  figure does not take into account incoming traffic from other regions</t>
  </si>
  <si>
    <t>* ie, displaced from the planning region of death, in which there is no available capacity, to a proximate region with remaining capacity</t>
  </si>
  <si>
    <t>* ie, apparent years of capacity remaining at that year, at that year's projected rate of plot consumption for the Scenario (to 2056; and where beyond, at the scenario's 2056 rates)</t>
  </si>
  <si>
    <r>
      <rPr>
        <sz val="11"/>
        <color rgb="FFFF0000"/>
        <rFont val="Calibri"/>
        <family val="2"/>
        <scheme val="minor"/>
      </rPr>
      <t>All Sydney metro cemetery capacity exhausted approx. 2054</t>
    </r>
    <r>
      <rPr>
        <sz val="11"/>
        <color theme="1"/>
        <rFont val="Calibri"/>
        <family val="2"/>
        <scheme val="minor"/>
      </rPr>
      <t xml:space="preserve">
Approx 10,000 plots required per annum at 2056
</t>
    </r>
    <r>
      <rPr>
        <sz val="11"/>
        <color rgb="FFFF0000"/>
        <rFont val="Calibri"/>
        <family val="2"/>
        <scheme val="minor"/>
      </rPr>
      <t>Deficit of approx. 6,500 Sydney metro plots present at 2056</t>
    </r>
    <r>
      <rPr>
        <sz val="11"/>
        <color theme="1"/>
        <rFont val="Calibri"/>
        <family val="2"/>
        <scheme val="minor"/>
      </rPr>
      <t xml:space="preserve">
Central region capacity exhausted approx. 2021
South region capacity exhausted approx. 2021
North region capacity exhausted approx. 2038
West region capacity exhausted approx. 2048
West-Central and South-West regions capacity exhausted approx. 2054
Central Coast region capacity exhausted approx. 2048</t>
    </r>
  </si>
  <si>
    <r>
      <rPr>
        <sz val="11"/>
        <color rgb="FFFF0000"/>
        <rFont val="Calibri"/>
        <family val="2"/>
        <scheme val="minor"/>
      </rPr>
      <t xml:space="preserve">All Sydney metro cemetery capacity exhausted approx. 2048
Approx 18,000 plots required per annum at 2056
Deficit of approx. 143,000 Sydney metro plots present at 2056
</t>
    </r>
    <r>
      <rPr>
        <sz val="11"/>
        <color theme="1"/>
        <rFont val="Calibri"/>
        <family val="2"/>
        <scheme val="minor"/>
      </rPr>
      <t>Central region capacity exhausted approx. 2020
South region capacity exhausted approx. 2021
North region capacity exhausted approx. 2034
West region capacity exhausted approx. 2044
West-Central and South-West regions capacity exhausted approx. 2048
Central Coast region capacity exhausted approx. 2041</t>
    </r>
  </si>
  <si>
    <t>Approx 110,000 Sydney metro plots remain available as at 2056
Approx 4,000 plots consumed per annum at 2056
Per annum rate of stock consumption as at 2056 approx 3.7%
Central region capacity exhausted approx. 2021
South region capacity exhausted approx. 2022
North region capacity exhausted approx. 2044
Central Coast region facing exhaustion within ten years as at 2056</t>
  </si>
  <si>
    <r>
      <rPr>
        <sz val="11"/>
        <color rgb="FFFF0000"/>
        <rFont val="Calibri"/>
        <family val="2"/>
        <scheme val="minor"/>
      </rPr>
      <t xml:space="preserve">All Sydney metro cemetery capacity exhausted approx. 2051
Approx 12,000 plots required per annum for Sydney metro at 2056
Deficit of approx. 55,000 Sydney metro plots present at 2056
</t>
    </r>
    <r>
      <rPr>
        <sz val="11"/>
        <color theme="1"/>
        <rFont val="Calibri"/>
        <family val="2"/>
        <scheme val="minor"/>
      </rPr>
      <t>Central region capacity exhausted approx. 2020
South region capacity exhausted approx. 2021
North region capacity exhausted approx. 2034
West region capacity exhausted approx. 2044
West-Central and South-West regions capacity exhausted approx. 2052
Central Coast region approaching exhaustion as at 2056</t>
    </r>
  </si>
  <si>
    <r>
      <t>Approx 7,000 Sydney metro plots remain available as at 2056 
Approx 8,500 Sydney metro plots required per annum at 2056
~1 year of Sydney metro stock available at 2056 rate of consumption</t>
    </r>
    <r>
      <rPr>
        <sz val="11"/>
        <color theme="1"/>
        <rFont val="Calibri"/>
        <family val="2"/>
        <scheme val="minor"/>
      </rPr>
      <t xml:space="preserve">
Central region capacity exhausted approx. 2020
South region capacity exhausted approx. 2021
North region capacity exhausted approx. 2037
West region capacity exhausted approx. 2048
Central Coast region with approx 18 years capacity remaining as at 2056</t>
    </r>
  </si>
  <si>
    <t>Approx 64,000 Sydney metro plots remain available as at 2056
Approx 5,500 Sydney metro plots required per annum at 2056
Per annum rate of Sydney metro stock consumption as at 2056 approx 9%
Central region capacity exhausted approx. 2021
South region capacity exhausted approx. 2022
North region capacity exhausted approx. 2039</t>
  </si>
  <si>
    <r>
      <rPr>
        <sz val="11"/>
        <color rgb="FFFF0000"/>
        <rFont val="Calibri"/>
        <family val="2"/>
        <scheme val="minor"/>
      </rPr>
      <t>All Sydney metro cemetery capacity exhausted approx. 2048
Approx 13,000 Sydney metro plots required per annum at 2056
Deficit of approx. 83,000 Sydney metro plots present at 2056</t>
    </r>
    <r>
      <rPr>
        <sz val="11"/>
        <color theme="1"/>
        <rFont val="Calibri"/>
        <family val="2"/>
        <scheme val="minor"/>
      </rPr>
      <t xml:space="preserve">
Central region capacity exhausted approx. 2020
South region capacity exhausted approx. 2020
North region capacity exhausted approx. 2034
West region capacity exhausted approx. 2044
West-Central and South-West regions capacity exhausted approx. 2048
All Central Coast cemetery capacity exhausted approx. 2051
Deficit of approx. 5,000 Central Coast plots present at 2056</t>
    </r>
  </si>
  <si>
    <r>
      <rPr>
        <sz val="11"/>
        <color rgb="FFFF0000"/>
        <rFont val="Calibri"/>
        <family val="2"/>
        <scheme val="minor"/>
      </rPr>
      <t xml:space="preserve">All Sydney metro cemetery capacity exhausted approx. 2046
Approx 20,000 Sydney metro plots required per annum at 2056
Deficit of approx. 195,000 Sydney metro plots present at 2056
</t>
    </r>
    <r>
      <rPr>
        <sz val="11"/>
        <color theme="1"/>
        <rFont val="Calibri"/>
        <family val="2"/>
        <scheme val="minor"/>
      </rPr>
      <t>Central region capacity exhausted approx. 2020
South region capacity exhausted approx. 2020
North region capacity exhausted approx. 2033
West region capacity exhausted approx. 2041
West-Central and South-West regions capacity exhausted approx. 2046
All Central Coast cemetery capacity exhausted approx. 2047
Deficit of approx. 13,000 Central Coast plots present at 2056</t>
    </r>
  </si>
  <si>
    <t>Volume used 2047-51</t>
  </si>
  <si>
    <t>2047-51 : No. of burials to no. of new grave plots used in the period</t>
  </si>
  <si>
    <t>NB, outstanding 2047-51 and subsequent Central Coast region volumes applied to Hunter</t>
  </si>
  <si>
    <t>NB, outstanding 2047-51 and subsequent West region volumes applied to West-Central</t>
  </si>
  <si>
    <t>NB, re AA13: 1,964 of outstanding 2047-51 West region volume applied to South-West, as last Sydney Metro stock; balance cannot be re-assigned</t>
  </si>
  <si>
    <r>
      <t xml:space="preserve">NB, 2047-51 volumes in </t>
    </r>
    <r>
      <rPr>
        <b/>
        <sz val="8"/>
        <color theme="6"/>
        <rFont val="Calibri"/>
        <family val="2"/>
        <scheme val="minor"/>
      </rPr>
      <t>Green</t>
    </r>
    <r>
      <rPr>
        <b/>
        <sz val="8"/>
        <color rgb="FFFF0000"/>
        <rFont val="Calibri"/>
        <family val="2"/>
        <scheme val="minor"/>
      </rPr>
      <t xml:space="preserve"> at Z11 (11,109) and Z13 (4,373) and 2052-56 volumes at Column AB10:15 cannot be assigned within Sydney Metro </t>
    </r>
  </si>
  <si>
    <t>NB, outstanding 2042-46 &amp; 2047-51 West region volumes applied to West-Central</t>
  </si>
  <si>
    <r>
      <t>NB, 2047-51 volumes in</t>
    </r>
    <r>
      <rPr>
        <b/>
        <sz val="8"/>
        <color theme="6"/>
        <rFont val="Calibri"/>
        <family val="2"/>
        <scheme val="minor"/>
      </rPr>
      <t xml:space="preserve"> Green </t>
    </r>
    <r>
      <rPr>
        <b/>
        <sz val="8"/>
        <color rgb="FFFF0000"/>
        <rFont val="Calibri"/>
        <family val="2"/>
        <scheme val="minor"/>
      </rPr>
      <t xml:space="preserve">at AA11 (15,467) and AA14 (1,793) and 2052-56 volumes at Column AD10:15 cannot be assigned in Sydney Metro </t>
    </r>
  </si>
  <si>
    <r>
      <t xml:space="preserve">NB, 2047-51 volumes in </t>
    </r>
    <r>
      <rPr>
        <b/>
        <sz val="8"/>
        <color theme="6"/>
        <rFont val="Calibri"/>
        <family val="2"/>
        <scheme val="minor"/>
      </rPr>
      <t>Green</t>
    </r>
    <r>
      <rPr>
        <b/>
        <sz val="8"/>
        <color rgb="FFFF0000"/>
        <rFont val="Calibri"/>
        <family val="2"/>
        <scheme val="minor"/>
      </rPr>
      <t xml:space="preserve"> at W17 (10,457 ) and 2052-56 volumes at Column AA10:15 cannot be assigned in Sydney Metro </t>
    </r>
  </si>
  <si>
    <t>Scenario outcomes per Region</t>
  </si>
  <si>
    <t>CCNSW Metropolitan Sydney Cemetery Capacity Report - scenarios and outcomes</t>
  </si>
  <si>
    <t>CCNSW Metropolitan Sydney Cemetery Capacity Report - data supplement</t>
  </si>
  <si>
    <t>Worksheet 1. Metadata</t>
  </si>
  <si>
    <t>Worksheet 2. Scenarios</t>
  </si>
  <si>
    <t>Worksheet 3. Metro Sydney results</t>
  </si>
  <si>
    <t>CCNSW Metropolitan Sydney Cemetery Capacity Report - metropolitan Sydney results</t>
  </si>
  <si>
    <t>cremation &amp; occupancy rate trends</t>
  </si>
  <si>
    <t>CCNSW Metropolitan Sydney Cemetery Capacity Report - Sydney results per planning region</t>
  </si>
  <si>
    <t>Worksheet 4. Sydney region results</t>
  </si>
  <si>
    <t>Planning Region</t>
  </si>
  <si>
    <t xml:space="preserve">Central </t>
  </si>
  <si>
    <t xml:space="preserve">West Central </t>
  </si>
  <si>
    <t xml:space="preserve">North </t>
  </si>
  <si>
    <t xml:space="preserve">West </t>
  </si>
  <si>
    <t xml:space="preserve">South West </t>
  </si>
  <si>
    <t xml:space="preserve">South </t>
  </si>
  <si>
    <t>TOTAL</t>
  </si>
  <si>
    <t>Carrying capacity 
(in grave plots)</t>
  </si>
  <si>
    <t xml:space="preserve"> Sydney district</t>
  </si>
  <si>
    <t>2015 &amp; 16</t>
  </si>
  <si>
    <t>2017-21</t>
  </si>
  <si>
    <t xml:space="preserve">2022-26 </t>
  </si>
  <si>
    <t xml:space="preserve">2027-31 </t>
  </si>
  <si>
    <t>2032-36</t>
  </si>
  <si>
    <t xml:space="preserve">2037-41 </t>
  </si>
  <si>
    <t xml:space="preserve">2042-46 </t>
  </si>
  <si>
    <t>2047-51</t>
  </si>
  <si>
    <t>2052-56</t>
  </si>
  <si>
    <t>Total</t>
  </si>
  <si>
    <t>Cremation &amp; occupancy rate calculations</t>
  </si>
  <si>
    <t>2015-16</t>
  </si>
  <si>
    <t>2022-26</t>
  </si>
  <si>
    <t>2027-2031</t>
  </si>
  <si>
    <t>2032-2036</t>
  </si>
  <si>
    <t>2037-2041</t>
  </si>
  <si>
    <t>2042-2046</t>
  </si>
  <si>
    <t>2047-2051</t>
  </si>
  <si>
    <t>2052-2056</t>
  </si>
  <si>
    <t>SYD</t>
  </si>
  <si>
    <t>Cremation</t>
  </si>
  <si>
    <t>Occupancy</t>
  </si>
  <si>
    <t>H-CC-I</t>
  </si>
  <si>
    <t>Factor 1</t>
  </si>
  <si>
    <t>ie, no increase per 5 year term for cremation rate</t>
  </si>
  <si>
    <t>Factor 2</t>
  </si>
  <si>
    <t>ie, no increase per 5 year term for grave occupancy rate</t>
  </si>
  <si>
    <t>ie, 2.5% decrease per 5 year term for cremation rate</t>
  </si>
  <si>
    <t>ie, 2.5% decrease per 5 year term for grave occupancy rate</t>
  </si>
  <si>
    <t>ie, 2.5% increase per 5 year term for cremation rate</t>
  </si>
  <si>
    <t>ie, 2.5% increase per 5 year term for grave occupancy rate</t>
  </si>
  <si>
    <t>ie, a 1.25% increase per 5 year term for cremation rate</t>
  </si>
  <si>
    <t>ie, a 1.25% increase per 5 year term for grave occupancy rate</t>
  </si>
  <si>
    <t>c</t>
  </si>
  <si>
    <t>ie, a 2.5% increase per 5 year term for cremation rate</t>
  </si>
  <si>
    <t>ie, a 2.5% increase per 5 year term for grave occupancy rate</t>
  </si>
  <si>
    <t>ie, 2.5 increase per 5 year term for grave occupancy rate</t>
  </si>
  <si>
    <t xml:space="preserve">CCNSW Cemetery Capacity Report </t>
  </si>
  <si>
    <t>CCNSW Cemetery Capacity Report</t>
  </si>
  <si>
    <t>No. of deaths projected for the period</t>
  </si>
  <si>
    <t xml:space="preserve">Worksheet 8. Scenario rates - calculation of cremation and occupancy rates for each scenario and period </t>
  </si>
  <si>
    <t>Worksheet 9. Scenario 1 - Projected deaths, cremations, burials and plots consumed</t>
  </si>
  <si>
    <t>Worksheet 10. Scenario 2 - Projected deaths, cremations, burials and plots consumed</t>
  </si>
  <si>
    <t>Worksheet 11. Scenario 3 - Projected deaths, cremations, burials and plots consumed</t>
  </si>
  <si>
    <t>Worksheet 12. Scenario 4 - Projected deaths, cremations, burials and plots consumed</t>
  </si>
  <si>
    <t>Worksheet 13. Scenario 5 - Projected deaths, cremations, burials and plots consumed</t>
  </si>
  <si>
    <t>Worksheet 14. Scenario 6 - Projected deaths, cremations, burials and plots consumed</t>
  </si>
  <si>
    <t>Worksheet 16. Scenario 8 - Projected deaths, cremations, burials and plots consumed</t>
  </si>
  <si>
    <t>Worksheet 15. Scenario 7 - Projected deaths, cremations, burials and plots consumed</t>
  </si>
  <si>
    <t>Worksheet 17. Scenario 1 - projected burial plots consumed and remaining balance for each region and period</t>
  </si>
  <si>
    <t>Scenario 1, Table 17.1</t>
  </si>
  <si>
    <t>Scenario 1, Table 9.1</t>
  </si>
  <si>
    <t>Scenario 2, Table 10.1</t>
  </si>
  <si>
    <t>Scenario 3, Table 11.1</t>
  </si>
  <si>
    <t>Scenario 4, Table 12.1</t>
  </si>
  <si>
    <t>Scenario 5, Table 13.1</t>
  </si>
  <si>
    <t>Scenario 6, Table 14.1</t>
  </si>
  <si>
    <t>Scenario 7, Table 15.1</t>
  </si>
  <si>
    <t>Scenario 8, Table 16.1</t>
  </si>
  <si>
    <t>Worksheet 18. Scenario 2 - projected burial plots consumed and remaining balance for each region and period</t>
  </si>
  <si>
    <t>Scenario 2, Table 18.1</t>
  </si>
  <si>
    <t>Scenario 3, Table 19.1</t>
  </si>
  <si>
    <t>Worksheet 19. Scenario 3 - projected burial plots consumed and remaining balance for each region and period</t>
  </si>
  <si>
    <t>Worksheet 20. Scenario 4 - projected burial plots consumed and remaining balance for each region and period</t>
  </si>
  <si>
    <t>Scenario 4, Table 20.1</t>
  </si>
  <si>
    <t>Scenario 5, Table 21.1</t>
  </si>
  <si>
    <t>Worksheet 21. Scenario 5 - projected burial plots consumed and remaining balance for each region and period</t>
  </si>
  <si>
    <t>Scenario 6, Table 22.1</t>
  </si>
  <si>
    <t>Worksheet 22. Scenario 6 - projected burial plots consumed and remaining balance for each region and period</t>
  </si>
  <si>
    <t>Worksheet 23. Scenario 7 - projected burial plots consumed and remaining balance for each region and period</t>
  </si>
  <si>
    <t>Worksheet 24. Scenario 8 - projected burial plots consumed and remaining balance for each region and period</t>
  </si>
  <si>
    <t>Scenario 8, Table 24.1</t>
  </si>
  <si>
    <t>Burial land area available 
(in hectares)</t>
  </si>
  <si>
    <t>Worksheet 6. Capacity 1Jan2015 - remaining cemetery capacity as at 1 Jan 2015 for all regions</t>
  </si>
  <si>
    <t xml:space="preserve"> (metropolitan Sydney and Hunter, Central Coast and Illawarra regions)</t>
  </si>
  <si>
    <t>Metro Sydney – South</t>
  </si>
  <si>
    <t>READING INSTRUCTIONS : Commences with deaths per region per term; applies cremation rate to deaths to derive burials; applies occupancy rate to burials to derive new grave interments; consumption detailed on 'plots consumed' worksheet for this scenario</t>
  </si>
  <si>
    <t>aggregated rates (Sydney &amp; H-CC-I)</t>
  </si>
  <si>
    <t>differentiated rates (ie, Sydney rates separated from H-CC-I)</t>
  </si>
  <si>
    <t>Worksheet 5. H-CC-I region results</t>
  </si>
  <si>
    <t>cremation &amp; occupancy rates (H-CC-I)</t>
  </si>
  <si>
    <t>Aggregate SYD-H-CC-I</t>
  </si>
  <si>
    <t>Scenario 7 :  Starts from differentiated 2014-15 metro Sydney v H-CC-I cremation &amp; occupancy rates; -0.5%pa to cremation and +0.5 grave occupancy from 2015 - 2056</t>
  </si>
  <si>
    <t>Aggregate SYD-H-CC-I (vertical)</t>
  </si>
  <si>
    <t>Aggregate SYD-H-CC-I (horizontal)</t>
  </si>
  <si>
    <t>Scenario 2 : Starts from aggregate 2014-15 SYD-H-CC-I cremation &amp; occupancy rates, +0.5% pa to each from 2015 through 2056</t>
  </si>
  <si>
    <t>Aggregate deficiency of 6,484 for Sydney planning regions as at 2056</t>
  </si>
  <si>
    <r>
      <rPr>
        <sz val="10"/>
        <color rgb="FFFF0000"/>
        <rFont val="Calibri"/>
        <family val="2"/>
        <scheme val="minor"/>
      </rPr>
      <t>Aggregate deficiency of 142,934 for Sydney planning reg</t>
    </r>
    <r>
      <rPr>
        <sz val="10"/>
        <color theme="1"/>
        <rFont val="Calibri"/>
        <family val="2"/>
        <scheme val="minor"/>
      </rPr>
      <t>ions as at 2056</t>
    </r>
  </si>
  <si>
    <t>Aggregate of metropolitan Sydney interment traffic unable to accommodated within metropolitan Sydney region by 2056</t>
  </si>
  <si>
    <r>
      <rPr>
        <sz val="10"/>
        <color rgb="FFFF0000"/>
        <rFont val="Calibri"/>
        <family val="2"/>
        <scheme val="minor"/>
      </rPr>
      <t xml:space="preserve">Aggregate deficiency of 54,652 for metropolitan Sydney </t>
    </r>
    <r>
      <rPr>
        <sz val="10"/>
        <color theme="1"/>
        <rFont val="Calibri"/>
        <family val="2"/>
        <scheme val="minor"/>
      </rPr>
      <t>planning regions as at 2056</t>
    </r>
  </si>
  <si>
    <r>
      <rPr>
        <sz val="10"/>
        <color rgb="FFFF0000"/>
        <rFont val="Calibri"/>
        <family val="2"/>
        <scheme val="minor"/>
      </rPr>
      <t xml:space="preserve">Negligible balance of 7,153 for metropolitan Sydney </t>
    </r>
    <r>
      <rPr>
        <sz val="10"/>
        <color theme="1"/>
        <rFont val="Calibri"/>
        <family val="2"/>
        <scheme val="minor"/>
      </rPr>
      <t>planning regions as at 2056</t>
    </r>
  </si>
  <si>
    <t>Aggregate of remaining metropolitan Sydney unused grave plots by 2056</t>
  </si>
  <si>
    <r>
      <rPr>
        <sz val="10"/>
        <color rgb="FFFF0000"/>
        <rFont val="Calibri"/>
        <family val="2"/>
        <scheme val="minor"/>
      </rPr>
      <t xml:space="preserve">Aggregate deficiency of 82,711 for metropolitan Sydney </t>
    </r>
    <r>
      <rPr>
        <sz val="10"/>
        <color theme="1"/>
        <rFont val="Calibri"/>
        <family val="2"/>
        <scheme val="minor"/>
      </rPr>
      <t>planning regions as at 2056</t>
    </r>
  </si>
  <si>
    <t>Aggregate of meytropolitan Sydney interment traffic unable to accommodated within metropolitan Sydney region by 2056</t>
  </si>
  <si>
    <r>
      <rPr>
        <sz val="10"/>
        <color rgb="FFFF0000"/>
        <rFont val="Calibri"/>
        <family val="2"/>
        <scheme val="minor"/>
      </rPr>
      <t xml:space="preserve">Aggregate deficiency of 193,225 for metropolitan Sydney </t>
    </r>
    <r>
      <rPr>
        <sz val="10"/>
        <color theme="1"/>
        <rFont val="Calibri"/>
        <family val="2"/>
        <scheme val="minor"/>
      </rPr>
      <t>planning regions as at 2056</t>
    </r>
  </si>
  <si>
    <t>Scenario 1 : Starts from aggregate 2014-15 Sydney &amp; Hunter-Central Coast-Illawarra (H-CC-I) cremation &amp; occupancy rates, with no change to cremation &amp; occupancy rates through to 2056</t>
  </si>
  <si>
    <t>Scenario 2 : Starts from aggregate 2014-15 Sydney &amp; H-CC-I cremation &amp; occupancy rates, +0.5% pa to each rate through to 2056</t>
  </si>
  <si>
    <t>Scenario 3 : Starts from aggregate 2014-15 Sydney &amp; H-CC-I cremation &amp; occupancy rates, -0.5% pa to each rate through 2056</t>
  </si>
  <si>
    <t>Scenario 4 : Starts from differentiated 2014-15 cremation &amp; occupancy rates for metropolitan Sydney and H-CC-I, with no change to cremation &amp; occupancy rates through 2056 (ie, the rates for metropolitan Sydney from the CCNSW 2014-15 Activity Report are the commencing rates for Sydney; the equivalent rates for the aggregated Hunter-Central Coast- Illawarra regions in that report are the commencing rates for H-CC-I)</t>
  </si>
  <si>
    <t>Scenario 5 : Starts from differentiated 2014-15 Sydney &amp; H-CC-I rates, +0.25% pa change to cremation &amp; occupancy rates, applied in 5 year bundles, through to 2056</t>
  </si>
  <si>
    <t>Scenario 6 : Starts from differentiated 2014-15 Sydney &amp; H-CC-I cremation and occupancy rates; +0.5%pa change to cremation &amp; occupancy rates, applied in 5 year bundles, through to 2056.
Note : the Cremation rate for H-CC-I increases until capped at a notional maximujm rate of 90% from 2042, the capped rate intended to reflect community diversity and continued orientation to burial for some cultures and religions.</t>
  </si>
  <si>
    <t>Scenario 7 : Starts from differentiated 2014-15 Sydney &amp; H-CC-I cremation and occupancy rates, -0.5% pa change to cremation rate, and +.0.5% pa change to grave occupancy rate, applied in 5 year bundles, through to 2056</t>
  </si>
  <si>
    <t>Scenario 8 : Starts from differentiated 2014-15 Sydney &amp; H-CC-I cremation and occupancy rates, -0.5% pa change to cremation rate, and -0.5% pa change to occupancy rate, applied in 5 year bundles through to 2056</t>
  </si>
  <si>
    <t>Scenario 1 : Starts from aggregate 2014-15 Sydney &amp; H-CC-I cremation &amp; occupancy rates; no change to these rates from 2015 - 2056</t>
  </si>
  <si>
    <t>Scenario 2 : Starts from aggregate 2014-15 Sydney &amp; H-CC-I cremation &amp; occupancy rates, +0.5% pa to each from 2015 - 2056</t>
  </si>
  <si>
    <t>Scenario 3 : Starts from aggregate 2014-15 Sydney &amp; H-CC-I cremation &amp; occupancy rates, minus 0.5% pa to each from 2015 - 2056</t>
  </si>
  <si>
    <t>Scenario 4 :  Starts from differentiated 2014-15 metro Sydney v H-CC-I cremation &amp; occupancy rates; no change from 2015 - 2056</t>
  </si>
  <si>
    <t>Scenario 5 : Starts from differentiated 2014-15 metro Sydney v H-CC-I cremation &amp; occupancy rates; +0.25% pa to each rate from 2015 - 2056</t>
  </si>
  <si>
    <t>Scenario 6 :  Starts from differentiated 2014-15 metro Sydney v H-CC-I cremation &amp; occupancy rates; +0.5%pa from 2015 - 2056</t>
  </si>
  <si>
    <t>Scenario 8 : Starts from differentiated 2014-15 metro Sydney v H-CC-I cremation &amp; occupancy rates; -0.5% pa (cremation) &amp; -0.5% pa (grave occupancy) from 2015 - 2056</t>
  </si>
  <si>
    <t>Scenario 1 : Starts from aggregate 2014-15 SYD-H-CC-I cremation &amp; occupancy rates; no change to these rates from 2015 through 2056</t>
  </si>
  <si>
    <t>Cremation rate as per aggregated Metropolitan Sydney - Hunter - Central Coast - Illawarra regions in 2014-15;  average throughout 0.704</t>
  </si>
  <si>
    <t>Occupancy rate as per aggregated Metropolitan Sydney - Hunter - Central Coast - Illawarra regions in 2014-15; average throughout 1.473</t>
  </si>
  <si>
    <t>Cremation rate starts @ aggregate SYD-H-CC-I 2014-15 rate, increasing 0.5% pa, applied in 5 year bundles</t>
  </si>
  <si>
    <t>Occupancy rate starts @ aggregate SYD-H-CC-I 2014-15 rate, increasing 0.5% pa, applied in 5 year bundles</t>
  </si>
  <si>
    <t>Scenario 3 : Starts from aggregate 2014-15 SYD-H-CC-I cremation &amp; occupancy rates, minus 0.5% pa to each from 2015 through 2056</t>
  </si>
  <si>
    <t>Cremation rate starts @ aggregate SYD-H-CC-I 2014-15 rate, decreasing 0.5% pa, applied in 5 year bundles</t>
  </si>
  <si>
    <t>Occupancy rate starts @ aggregate SYD-H-CC-I 2014-15 rate, decreasing 0.5% pa, applied in 5 year bundles</t>
  </si>
  <si>
    <t>Scenario 4 :  Starts from differentiated 2014-15 metropolitan Sydney as versus aggregate Hunter - Central Coast - Illawarra cremation &amp; occupancy rates; no change to these rates from 2015 through 2056</t>
  </si>
  <si>
    <t>Cremation rate as per differentiated metropolitan Sydney as versus aggregated Hunter - Central Coast - Illawarra 2014-15 throughout</t>
  </si>
  <si>
    <t>Occupancy rate as per differentiated metropolitan Sydney as versus aggregated Hunter - Central Coast - Illawarra 2014-15 throughout</t>
  </si>
  <si>
    <t>Scenario 5 : Starts from differentiated 2014-15 metropolitan Sydney as versus aggregate H-CC-I cremation &amp; occupancy rates; +0.25% pa to each rate from 2015 through 2056</t>
  </si>
  <si>
    <t>Cremation rate differentiated metropolitan Sydney as versus aggregate H-CC-I, starts @ respective 2014-15 rates, plus 0.25% pa, applied @ 5 year bundles</t>
  </si>
  <si>
    <t>Occupancy rate differentiated metropolitan Sydney as versus aggregate H-CC-I , starts @ respective 2014-15 rates, plus 0.25% pa, applied @ 5 year bundles</t>
  </si>
  <si>
    <t>Scenario 6 :  Starts from differentiated 2014-15 metropolitan Sydney as versus aggregate Hunter - Central Coast - Illawarra cremation &amp; occupancy rates; +0.5%pa from 2015 through 2056</t>
  </si>
  <si>
    <t>Cremation rate differentiated metropolitan Sydney as versus aggregate H-CC-I, starts @ respective 2014-15 rates, plus 0.5% pa, applied @ 5 year bundles</t>
  </si>
  <si>
    <t>Occupancy rate differentiated metropolitan Sydney as versus aggregate H-CC-I , starts @ respective 2014-15 rates, plus 0.5% pa, applied @ 5 year bundles</t>
  </si>
  <si>
    <t>Scenario 7 :  Starts from differentiated 2014-15 Sydney as versus aggregate Hunter - Central Coast - Illawarra cremation &amp; occupancy rates; -0.5%pa to cremation and +0.5 grave occupancy from 2015 through 2056</t>
  </si>
  <si>
    <t>Cremation rate differentiated metropolitan Sydney as versus aggregate H-CC-I, starts @ respective 2014-15 rates, minus 0.5% pa, applied @ 5 year bundles</t>
  </si>
  <si>
    <t>Scenario 8 : Starts from differentiated 2014-15 metropolitan Sydney as versus aggregate H-CC-I cremation &amp; occupancy rates; -0.5% pa (cremation) &amp; -0.5% pa (grave occupancy) from 2015 through 2056</t>
  </si>
  <si>
    <t>Cremation rate differentiated 2014-15 metropolitan Sydney as versus aggregate H-CC-I rates, minus 0.5% pa, applied @ 5 year bundles</t>
  </si>
  <si>
    <t>Occupancy rate differentiated 2014-15 metropolitan Sydney as versus aggregate H-CC-I rates, minus 0.5% pa, applied @ 5 year bundles</t>
  </si>
  <si>
    <t>Scenario 7 :  Starts from differentiated 2014-15 metropolitan Sydney as versus aggregate Hunter - Central Coast - Illawarra cremation &amp; occupancy rates; -0.5%pa to cremation and +0.5 grave occupancy from 2015 through 2056</t>
  </si>
  <si>
    <t>Worksheet 7. Projected deaths - projected deaths per region 2015-56 (metropolitan Sydney and Hunter, Central Coast and Illawarra regions)</t>
  </si>
  <si>
    <t>differentiated rates (ie, Sydney Metro separate from Hunter etc)</t>
  </si>
  <si>
    <t>Cemeteries and Crematoria NSW, Cemetery Capacity Report - Scenario results for Hunter, Central Coast &amp; Illawarra  planning regions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</si>
</sst>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
    <numFmt numFmtId="166" formatCode="0.0"/>
    <numFmt numFmtId="167" formatCode="0.0000000"/>
    <numFmt numFmtId="168" formatCode="0.0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b/>
      <sz val="11"/>
      <color rgb="FFFF0000"/>
      <name val="Calibri"/>
      <family val="2"/>
      <scheme val="minor"/>
    </font>
    <font>
      <sz val="8"/>
      <color theme="1"/>
      <name val="Calibri"/>
      <family val="2"/>
      <scheme val="minor"/>
    </font>
    <font>
      <sz val="11"/>
      <name val="Calibri"/>
      <family val="2"/>
      <scheme val="minor"/>
    </font>
    <font>
      <b/>
      <sz val="9"/>
      <color theme="1"/>
      <name val="Calibri"/>
      <family val="2"/>
      <scheme val="minor"/>
    </font>
    <font>
      <sz val="8"/>
      <color rgb="FF00B050"/>
      <name val="Calibri"/>
      <family val="2"/>
      <scheme val="minor"/>
    </font>
    <font>
      <sz val="11"/>
      <color rgb="FF00B050"/>
      <name val="Calibri"/>
      <family val="2"/>
      <scheme val="minor"/>
    </font>
    <font>
      <b/>
      <sz val="8"/>
      <color theme="1"/>
      <name val="Calibri"/>
      <family val="2"/>
      <scheme val="minor"/>
    </font>
    <font>
      <sz val="8"/>
      <color rgb="FFFF0000"/>
      <name val="Calibri"/>
      <family val="2"/>
      <scheme val="minor"/>
    </font>
    <font>
      <b/>
      <sz val="8"/>
      <color rgb="FFFF0000"/>
      <name val="Calibri"/>
      <family val="2"/>
      <scheme val="minor"/>
    </font>
    <font>
      <b/>
      <sz val="11"/>
      <color rgb="FF00B050"/>
      <name val="Calibri"/>
      <family val="2"/>
      <scheme val="minor"/>
    </font>
    <font>
      <sz val="10"/>
      <name val="Calibri"/>
      <family val="2"/>
      <scheme val="minor"/>
    </font>
    <font>
      <b/>
      <sz val="10"/>
      <color theme="6"/>
      <name val="Calibri"/>
      <family val="2"/>
      <scheme val="minor"/>
    </font>
    <font>
      <b/>
      <sz val="8"/>
      <color theme="6"/>
      <name val="Calibri"/>
      <family val="2"/>
      <scheme val="minor"/>
    </font>
    <font>
      <sz val="10"/>
      <color rgb="FF00B050"/>
      <name val="Calibri"/>
      <family val="2"/>
      <scheme val="minor"/>
    </font>
    <font>
      <b/>
      <sz val="10"/>
      <color rgb="FF00B05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49">
    <xf numFmtId="0" fontId="0" fillId="0" borderId="0" xfId="0"/>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0" fillId="0" borderId="4" xfId="0" applyBorder="1" applyAlignment="1">
      <alignment horizontal="center" vertical="center"/>
    </xf>
    <xf numFmtId="0" fontId="0" fillId="0" borderId="0" xfId="0"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5"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8" fillId="0" borderId="0" xfId="0" applyFont="1" applyBorder="1" applyAlignment="1">
      <alignment vertical="center" wrapText="1"/>
    </xf>
    <xf numFmtId="0" fontId="6" fillId="0" borderId="0" xfId="0" applyFont="1" applyBorder="1" applyAlignment="1">
      <alignment vertical="center" wrapText="1"/>
    </xf>
    <xf numFmtId="164" fontId="6" fillId="0" borderId="0" xfId="0" applyNumberFormat="1" applyFont="1" applyBorder="1" applyAlignment="1">
      <alignment vertical="center" wrapText="1"/>
    </xf>
    <xf numFmtId="1" fontId="6" fillId="0" borderId="0" xfId="0" applyNumberFormat="1" applyFont="1" applyBorder="1" applyAlignment="1">
      <alignment vertical="center" wrapText="1"/>
    </xf>
    <xf numFmtId="1" fontId="8" fillId="0" borderId="0" xfId="0" applyNumberFormat="1" applyFont="1" applyBorder="1" applyAlignment="1">
      <alignment vertical="center" wrapText="1"/>
    </xf>
    <xf numFmtId="0" fontId="6" fillId="0" borderId="0" xfId="0" applyFont="1" applyBorder="1" applyAlignment="1">
      <alignment vertical="center"/>
    </xf>
    <xf numFmtId="0" fontId="5" fillId="0" borderId="0" xfId="0" applyFont="1"/>
    <xf numFmtId="0" fontId="10" fillId="0" borderId="0" xfId="0" applyFont="1"/>
    <xf numFmtId="0" fontId="11" fillId="0" borderId="0" xfId="0" applyFont="1" applyAlignment="1">
      <alignment horizontal="right"/>
    </xf>
    <xf numFmtId="0" fontId="0" fillId="0" borderId="0" xfId="0" applyAlignment="1">
      <alignment horizontal="center"/>
    </xf>
    <xf numFmtId="0" fontId="0" fillId="0" borderId="0" xfId="0" applyFont="1"/>
    <xf numFmtId="0" fontId="3" fillId="0" borderId="0" xfId="0" applyFont="1"/>
    <xf numFmtId="3" fontId="0" fillId="0" borderId="0" xfId="0" applyNumberFormat="1" applyFont="1"/>
    <xf numFmtId="0" fontId="2" fillId="0" borderId="0" xfId="0" applyFont="1"/>
    <xf numFmtId="3" fontId="2" fillId="0" borderId="0" xfId="0" applyNumberFormat="1" applyFont="1"/>
    <xf numFmtId="3" fontId="0" fillId="0" borderId="0" xfId="0" applyNumberFormat="1"/>
    <xf numFmtId="0" fontId="11" fillId="0" borderId="0" xfId="0" applyFont="1"/>
    <xf numFmtId="165" fontId="0" fillId="0" borderId="0" xfId="1" applyNumberFormat="1" applyFont="1"/>
    <xf numFmtId="165" fontId="2" fillId="0" borderId="0" xfId="1" applyNumberFormat="1" applyFont="1"/>
    <xf numFmtId="1" fontId="0" fillId="0" borderId="0" xfId="0" applyNumberFormat="1"/>
    <xf numFmtId="1" fontId="12" fillId="0" borderId="0" xfId="0" applyNumberFormat="1" applyFont="1"/>
    <xf numFmtId="1" fontId="2" fillId="0" borderId="0" xfId="0" applyNumberFormat="1" applyFont="1"/>
    <xf numFmtId="0" fontId="6" fillId="0" borderId="0" xfId="0" applyFont="1"/>
    <xf numFmtId="0" fontId="9" fillId="0" borderId="0" xfId="0" applyFont="1"/>
    <xf numFmtId="0" fontId="8" fillId="0" borderId="0" xfId="0" applyFont="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vertical="center" wrapText="1"/>
    </xf>
    <xf numFmtId="0" fontId="6" fillId="0" borderId="0" xfId="0" applyFont="1" applyAlignment="1">
      <alignment horizontal="center"/>
    </xf>
    <xf numFmtId="0" fontId="8" fillId="0" borderId="0" xfId="0" applyFont="1"/>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vertical="center" wrapText="1"/>
    </xf>
    <xf numFmtId="1" fontId="9" fillId="0" borderId="0" xfId="0" applyNumberFormat="1" applyFont="1" applyBorder="1" applyAlignment="1">
      <alignment vertical="center" wrapText="1"/>
    </xf>
    <xf numFmtId="0" fontId="7" fillId="0" borderId="0" xfId="0" applyFont="1"/>
    <xf numFmtId="0" fontId="0" fillId="4" borderId="0" xfId="0" applyFill="1"/>
    <xf numFmtId="3" fontId="0" fillId="4" borderId="0" xfId="0" applyNumberFormat="1" applyFont="1" applyFill="1"/>
    <xf numFmtId="0" fontId="2" fillId="4" borderId="0" xfId="0" applyFont="1" applyFill="1"/>
    <xf numFmtId="3" fontId="2" fillId="4" borderId="0" xfId="0" applyNumberFormat="1" applyFont="1" applyFill="1"/>
    <xf numFmtId="0" fontId="11" fillId="0" borderId="0" xfId="0" applyFont="1" applyAlignment="1">
      <alignment horizontal="center"/>
    </xf>
    <xf numFmtId="3" fontId="3" fillId="0" borderId="0" xfId="0" applyNumberFormat="1" applyFont="1"/>
    <xf numFmtId="0" fontId="6" fillId="4" borderId="0" xfId="0" applyFont="1" applyFill="1" applyBorder="1" applyAlignment="1">
      <alignment vertical="center" wrapText="1"/>
    </xf>
    <xf numFmtId="3" fontId="0" fillId="4" borderId="0" xfId="0" applyNumberFormat="1" applyFill="1"/>
    <xf numFmtId="0" fontId="3" fillId="4" borderId="0" xfId="0" applyFont="1" applyFill="1"/>
    <xf numFmtId="3" fontId="3" fillId="4" borderId="0" xfId="0" applyNumberFormat="1" applyFont="1" applyFill="1"/>
    <xf numFmtId="0" fontId="11" fillId="0" borderId="0" xfId="0" applyFont="1" applyAlignment="1">
      <alignment wrapText="1"/>
    </xf>
    <xf numFmtId="0" fontId="13" fillId="3" borderId="0" xfId="0" applyFont="1" applyFill="1" applyBorder="1" applyAlignment="1">
      <alignment vertical="center"/>
    </xf>
    <xf numFmtId="0" fontId="14" fillId="0" borderId="0" xfId="0" applyFont="1" applyAlignment="1">
      <alignment wrapText="1"/>
    </xf>
    <xf numFmtId="0" fontId="15" fillId="0" borderId="0" xfId="0" applyFont="1"/>
    <xf numFmtId="0" fontId="16" fillId="0" borderId="0" xfId="0" applyFont="1" applyAlignment="1">
      <alignment wrapText="1"/>
    </xf>
    <xf numFmtId="0" fontId="17" fillId="0" borderId="0" xfId="0" applyFont="1" applyAlignment="1">
      <alignment wrapText="1"/>
    </xf>
    <xf numFmtId="3" fontId="6" fillId="0" borderId="0" xfId="0" applyNumberFormat="1" applyFont="1"/>
    <xf numFmtId="3" fontId="7" fillId="0" borderId="0" xfId="0" applyNumberFormat="1" applyFont="1"/>
    <xf numFmtId="3" fontId="8" fillId="0" borderId="0" xfId="0" applyNumberFormat="1" applyFont="1"/>
    <xf numFmtId="3" fontId="9" fillId="0" borderId="0" xfId="0" applyNumberFormat="1" applyFont="1"/>
    <xf numFmtId="0" fontId="17" fillId="0" borderId="0" xfId="0" applyFont="1"/>
    <xf numFmtId="0" fontId="18" fillId="0" borderId="0" xfId="0" applyFont="1"/>
    <xf numFmtId="1" fontId="8" fillId="0" borderId="0" xfId="0" applyNumberFormat="1" applyFont="1"/>
    <xf numFmtId="1" fontId="3" fillId="0" borderId="0" xfId="0" applyNumberFormat="1" applyFont="1"/>
    <xf numFmtId="0" fontId="10" fillId="0" borderId="0" xfId="0" applyFont="1" applyBorder="1" applyAlignment="1">
      <alignment vertical="center" wrapText="1"/>
    </xf>
    <xf numFmtId="3" fontId="10" fillId="0" borderId="0" xfId="0" applyNumberFormat="1" applyFont="1"/>
    <xf numFmtId="1" fontId="10" fillId="0" borderId="0" xfId="0" applyNumberFormat="1" applyFont="1"/>
    <xf numFmtId="0" fontId="2" fillId="0" borderId="0" xfId="0" applyFont="1" applyBorder="1" applyAlignment="1">
      <alignment vertical="center" wrapText="1"/>
    </xf>
    <xf numFmtId="0" fontId="19" fillId="0" borderId="0" xfId="0" applyFont="1"/>
    <xf numFmtId="0" fontId="7" fillId="0" borderId="1" xfId="0" applyFont="1" applyBorder="1"/>
    <xf numFmtId="0" fontId="6" fillId="0" borderId="2" xfId="0" applyFont="1" applyBorder="1"/>
    <xf numFmtId="0" fontId="0" fillId="0" borderId="2" xfId="0" applyFont="1" applyBorder="1"/>
    <xf numFmtId="0" fontId="0" fillId="0" borderId="3" xfId="0" applyFont="1" applyBorder="1"/>
    <xf numFmtId="0" fontId="7" fillId="0" borderId="4" xfId="0" applyFont="1" applyBorder="1"/>
    <xf numFmtId="0" fontId="6" fillId="0" borderId="0" xfId="0" applyFont="1" applyBorder="1"/>
    <xf numFmtId="0" fontId="0" fillId="0" borderId="0" xfId="0" applyFont="1" applyBorder="1"/>
    <xf numFmtId="0" fontId="0" fillId="0" borderId="5" xfId="0" applyFont="1" applyBorder="1"/>
    <xf numFmtId="0" fontId="7" fillId="0" borderId="9" xfId="0" applyFont="1" applyBorder="1"/>
    <xf numFmtId="0" fontId="6" fillId="0" borderId="10" xfId="0" applyFont="1" applyBorder="1"/>
    <xf numFmtId="0" fontId="0" fillId="0" borderId="10" xfId="0" applyFont="1" applyBorder="1"/>
    <xf numFmtId="0" fontId="0" fillId="0" borderId="11" xfId="0" applyFont="1" applyBorder="1"/>
    <xf numFmtId="3" fontId="20" fillId="0" borderId="0" xfId="0" applyNumberFormat="1" applyFont="1"/>
    <xf numFmtId="3" fontId="12" fillId="0" borderId="0" xfId="0" applyNumberFormat="1" applyFont="1"/>
    <xf numFmtId="3" fontId="21" fillId="0" borderId="0" xfId="0" applyNumberFormat="1" applyFont="1"/>
    <xf numFmtId="165" fontId="3" fillId="0" borderId="0" xfId="1" applyNumberFormat="1" applyFont="1"/>
    <xf numFmtId="3" fontId="7" fillId="4" borderId="0" xfId="0" applyNumberFormat="1" applyFont="1" applyFill="1"/>
    <xf numFmtId="0" fontId="14" fillId="0" borderId="0" xfId="0" applyFont="1" applyAlignment="1">
      <alignment wrapText="1"/>
    </xf>
    <xf numFmtId="1" fontId="0" fillId="0" borderId="0" xfId="0" applyNumberFormat="1" applyFont="1"/>
    <xf numFmtId="0" fontId="11" fillId="4" borderId="0" xfId="0" applyFont="1" applyFill="1" applyAlignment="1">
      <alignment wrapText="1"/>
    </xf>
    <xf numFmtId="3" fontId="12" fillId="4" borderId="0" xfId="0" applyNumberFormat="1" applyFont="1" applyFill="1"/>
    <xf numFmtId="165" fontId="0" fillId="4" borderId="0" xfId="1" applyNumberFormat="1" applyFont="1" applyFill="1"/>
    <xf numFmtId="165" fontId="3" fillId="4" borderId="0" xfId="1" applyNumberFormat="1" applyFont="1" applyFill="1"/>
    <xf numFmtId="165" fontId="2" fillId="4" borderId="0" xfId="1" applyNumberFormat="1" applyFont="1" applyFill="1"/>
    <xf numFmtId="3" fontId="23" fillId="0" borderId="0" xfId="0" applyNumberFormat="1" applyFont="1"/>
    <xf numFmtId="3" fontId="24" fillId="0" borderId="0" xfId="0" applyNumberFormat="1" applyFont="1"/>
    <xf numFmtId="0" fontId="17" fillId="4" borderId="0" xfId="0" applyFont="1" applyFill="1"/>
    <xf numFmtId="0" fontId="0" fillId="0" borderId="1" xfId="0" applyBorder="1" applyAlignment="1">
      <alignment vertical="center"/>
    </xf>
    <xf numFmtId="0" fontId="0" fillId="0" borderId="3" xfId="0"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left" vertical="center" wrapText="1"/>
    </xf>
    <xf numFmtId="0" fontId="0" fillId="0" borderId="4" xfId="0" applyFont="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2" fillId="2" borderId="5" xfId="0" applyFont="1" applyFill="1" applyBorder="1" applyAlignment="1">
      <alignment vertical="center" wrapText="1"/>
    </xf>
    <xf numFmtId="0" fontId="0" fillId="2" borderId="5" xfId="0" applyFont="1" applyFill="1" applyBorder="1" applyAlignment="1">
      <alignment vertical="center" wrapText="1"/>
    </xf>
    <xf numFmtId="0" fontId="0" fillId="0" borderId="9" xfId="0" applyFont="1" applyBorder="1" applyAlignment="1">
      <alignmen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wrapText="1"/>
    </xf>
    <xf numFmtId="0" fontId="3" fillId="0" borderId="0" xfId="0" applyFont="1" applyAlignment="1">
      <alignment wrapText="1"/>
    </xf>
    <xf numFmtId="0" fontId="8" fillId="3" borderId="0" xfId="0" applyFont="1" applyFill="1" applyBorder="1" applyAlignment="1">
      <alignment vertical="center"/>
    </xf>
    <xf numFmtId="0" fontId="6" fillId="3" borderId="0" xfId="0" applyFont="1" applyFill="1" applyBorder="1" applyAlignment="1">
      <alignment vertical="center"/>
    </xf>
    <xf numFmtId="0" fontId="8" fillId="0" borderId="0" xfId="0" applyFont="1" applyAlignment="1">
      <alignment horizontal="center"/>
    </xf>
    <xf numFmtId="0" fontId="8" fillId="2" borderId="0" xfId="0" applyFont="1" applyFill="1" applyBorder="1" applyAlignment="1">
      <alignment vertical="center" wrapText="1"/>
    </xf>
    <xf numFmtId="0" fontId="8" fillId="2" borderId="0" xfId="0" applyFont="1" applyFill="1" applyBorder="1" applyAlignment="1">
      <alignment vertical="center"/>
    </xf>
    <xf numFmtId="0" fontId="6" fillId="2" borderId="0" xfId="0" applyFont="1" applyFill="1" applyBorder="1" applyAlignment="1">
      <alignment vertical="center" wrapText="1"/>
    </xf>
    <xf numFmtId="0" fontId="11" fillId="2" borderId="0" xfId="0" applyFont="1" applyFill="1" applyBorder="1" applyAlignment="1">
      <alignment horizontal="right" wrapText="1"/>
    </xf>
    <xf numFmtId="164" fontId="6" fillId="2" borderId="0" xfId="0" applyNumberFormat="1" applyFont="1" applyFill="1" applyBorder="1" applyAlignment="1">
      <alignment vertical="center" wrapText="1"/>
    </xf>
    <xf numFmtId="0" fontId="6" fillId="2" borderId="0" xfId="0" applyFont="1" applyFill="1" applyBorder="1" applyAlignment="1">
      <alignment horizontal="right" vertical="center" wrapText="1"/>
    </xf>
    <xf numFmtId="166" fontId="6" fillId="0" borderId="0" xfId="0" applyNumberFormat="1" applyFont="1" applyBorder="1" applyAlignment="1">
      <alignment vertical="center" wrapText="1"/>
    </xf>
    <xf numFmtId="167" fontId="6" fillId="0" borderId="0" xfId="0" applyNumberFormat="1" applyFont="1" applyBorder="1" applyAlignment="1">
      <alignment vertical="center" wrapText="1"/>
    </xf>
    <xf numFmtId="2" fontId="6" fillId="2" borderId="0" xfId="0" applyNumberFormat="1" applyFont="1" applyFill="1" applyBorder="1" applyAlignment="1">
      <alignment vertical="center" wrapText="1"/>
    </xf>
    <xf numFmtId="0" fontId="8" fillId="2" borderId="0" xfId="0" applyFont="1" applyFill="1" applyBorder="1" applyAlignment="1">
      <alignment horizontal="right" vertical="center" wrapText="1"/>
    </xf>
    <xf numFmtId="0" fontId="11" fillId="2" borderId="0" xfId="0" applyFont="1" applyFill="1" applyBorder="1" applyAlignment="1">
      <alignment horizontal="right" vertical="center" wrapText="1"/>
    </xf>
    <xf numFmtId="0" fontId="8" fillId="2" borderId="0" xfId="0" applyFont="1" applyFill="1" applyBorder="1" applyAlignment="1">
      <alignment horizontal="center" vertical="center" wrapText="1"/>
    </xf>
    <xf numFmtId="168" fontId="6" fillId="0" borderId="0" xfId="0" applyNumberFormat="1" applyFont="1" applyBorder="1" applyAlignment="1">
      <alignment vertical="center" wrapText="1"/>
    </xf>
    <xf numFmtId="0" fontId="3" fillId="0" borderId="0" xfId="0" applyFont="1" applyAlignment="1">
      <alignment horizontal="center"/>
    </xf>
    <xf numFmtId="0" fontId="2" fillId="0" borderId="0" xfId="0" applyFont="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14" fillId="0" borderId="0" xfId="0"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47625</xdr:colOff>
      <xdr:row>3</xdr:row>
      <xdr:rowOff>38100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86025" cy="609600"/>
        </a:xfrm>
        <a:prstGeom prst="rect">
          <a:avLst/>
        </a:prstGeom>
      </xdr:spPr>
    </xdr:pic>
    <xdr:clientData/>
  </xdr:twoCellAnchor>
  <xdr:oneCellAnchor>
    <xdr:from>
      <xdr:col>0</xdr:col>
      <xdr:colOff>38100</xdr:colOff>
      <xdr:row>6</xdr:row>
      <xdr:rowOff>180975</xdr:rowOff>
    </xdr:from>
    <xdr:ext cx="7705725" cy="9737025"/>
    <xdr:sp macro="" textlink="">
      <xdr:nvSpPr>
        <xdr:cNvPr id="4" name="TextBox 3"/>
        <xdr:cNvSpPr txBox="1"/>
      </xdr:nvSpPr>
      <xdr:spPr>
        <a:xfrm>
          <a:off x="38100" y="1400175"/>
          <a:ext cx="7705725" cy="9737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1100">
              <a:solidFill>
                <a:schemeClr val="tx1"/>
              </a:solidFill>
              <a:effectLst/>
              <a:latin typeface="+mn-lt"/>
              <a:ea typeface="+mn-ea"/>
              <a:cs typeface="+mn-cs"/>
            </a:rPr>
            <a:t>About this dataset : this dataset is published by NSW Department of Industry, as a data supplement to the Cemeteries and Crematoria NSW (CCNSW) Metropolitan Sydney Cemetery Capacity Report (November 2017). The report is available at www.crownland.nsw.gov.au/crown_lands/cemeteries/planning-and-reporting. The Report analyses remaining cemetery capacity in the Sydney Metropolitan area as at 1 Jan 2015. This dataset includes reference information on cemetery capacity for each of the metropolitan Sydney regions, cremation and grave occupancy rate information used in the analysis, and workings for the eight scenarios included in the analysis. The worksheets 'DCBP' for each scenario model the projected numbers of deaths, cremations, burials and plots consumed in each data period. The worksheets 'PC' for each scenario model the 'plots consumed' in each data period through to 2056.</a:t>
          </a:r>
        </a:p>
        <a:p>
          <a:r>
            <a:rPr lang="en-AU" sz="1100">
              <a:solidFill>
                <a:schemeClr val="tx1"/>
              </a:solidFill>
              <a:effectLst/>
              <a:latin typeface="+mn-lt"/>
              <a:ea typeface="+mn-ea"/>
              <a:cs typeface="+mn-cs"/>
            </a:rPr>
            <a:t> </a:t>
          </a:r>
        </a:p>
        <a:p>
          <a:r>
            <a:rPr lang="en-AU" sz="1100">
              <a:solidFill>
                <a:schemeClr val="tx1"/>
              </a:solidFill>
              <a:effectLst/>
              <a:latin typeface="+mn-lt"/>
              <a:ea typeface="+mn-ea"/>
              <a:cs typeface="+mn-cs"/>
            </a:rPr>
            <a:t>Worksheet '1. Metadata' (this worksheet) provides information about this file, and the spreadsheets included in this file. </a:t>
          </a:r>
        </a:p>
        <a:p>
          <a:r>
            <a:rPr lang="en-AU" sz="1100">
              <a:solidFill>
                <a:schemeClr val="tx1"/>
              </a:solidFill>
              <a:effectLst/>
              <a:latin typeface="+mn-lt"/>
              <a:ea typeface="+mn-ea"/>
              <a:cs typeface="+mn-cs"/>
            </a:rPr>
            <a:t>Worksheet '2. Scenarios' identifies the eight scenarios included in the analysis, the ranges and averages for cremation rates and grave occupancy rates for each scenario, and projected outcomes for the eight scenarios.</a:t>
          </a:r>
        </a:p>
        <a:p>
          <a:r>
            <a:rPr lang="en-AU" sz="1100">
              <a:solidFill>
                <a:schemeClr val="tx1"/>
              </a:solidFill>
              <a:effectLst/>
              <a:latin typeface="+mn-lt"/>
              <a:ea typeface="+mn-ea"/>
              <a:cs typeface="+mn-cs"/>
            </a:rPr>
            <a:t>Worksheet '3. Metro Sydney results' provides summary result information for each scenario, including per year volumes for Deaths, Cremations, Burials, Second burials, Plots consumed, Displaced burials and Balance remaining, at each ten-year interval from 2016 to 2056</a:t>
          </a:r>
        </a:p>
        <a:p>
          <a:r>
            <a:rPr lang="en-AU" sz="1100">
              <a:solidFill>
                <a:schemeClr val="tx1"/>
              </a:solidFill>
              <a:effectLst/>
              <a:latin typeface="+mn-lt"/>
              <a:ea typeface="+mn-ea"/>
              <a:cs typeface="+mn-cs"/>
            </a:rPr>
            <a:t>Worksheet '4. Sydney region results' provides summary result information for each scenario and each Sydney planning region, including per year volumes for Deaths, Cremations, Burials, Second burials, Plots consumed, Displaced burials and Balance remaining, at each ten-year interval from 2016 to 2056</a:t>
          </a:r>
        </a:p>
        <a:p>
          <a:r>
            <a:rPr lang="en-AU" sz="1100">
              <a:solidFill>
                <a:schemeClr val="tx1"/>
              </a:solidFill>
              <a:effectLst/>
              <a:latin typeface="+mn-lt"/>
              <a:ea typeface="+mn-ea"/>
              <a:cs typeface="+mn-cs"/>
            </a:rPr>
            <a:t>Worksheet '5. HCCI region results' provides summary result information for each scenario for the Hunter, Central Coast and Illawarra planning regions, including per year volumes for Deaths, Cremations, Burials, Second burials, Plots consumed, Displaced burials and Balance remaining, at each ten-year interval from 2016 to 2056</a:t>
          </a:r>
        </a:p>
        <a:p>
          <a:r>
            <a:rPr lang="en-AU" sz="1100">
              <a:solidFill>
                <a:schemeClr val="tx1"/>
              </a:solidFill>
              <a:effectLst/>
              <a:latin typeface="+mn-lt"/>
              <a:ea typeface="+mn-ea"/>
              <a:cs typeface="+mn-cs"/>
            </a:rPr>
            <a:t>Worksheet '6. Capacity 1Jan2015' identifies the remaining capacity of cemeteries in each planning region, in hectares and in grave plots, as adjusted by CCNSW following review of capacity survey response information received from operators</a:t>
          </a:r>
        </a:p>
        <a:p>
          <a:r>
            <a:rPr lang="en-AU" sz="1100">
              <a:solidFill>
                <a:schemeClr val="tx1"/>
              </a:solidFill>
              <a:effectLst/>
              <a:latin typeface="+mn-lt"/>
              <a:ea typeface="+mn-ea"/>
              <a:cs typeface="+mn-cs"/>
            </a:rPr>
            <a:t>Worksheet '7. Projected deaths' provides the projected number of deaths for each period and each planning region for the term</a:t>
          </a:r>
        </a:p>
        <a:p>
          <a:r>
            <a:rPr lang="en-AU" sz="1100">
              <a:solidFill>
                <a:schemeClr val="tx1"/>
              </a:solidFill>
              <a:effectLst/>
              <a:latin typeface="+mn-lt"/>
              <a:ea typeface="+mn-ea"/>
              <a:cs typeface="+mn-cs"/>
            </a:rPr>
            <a:t>Worksheet '8. Scenario rates' provides the calculated cremation and occupancy rates for each scenario and period </a:t>
          </a:r>
        </a:p>
        <a:p>
          <a:r>
            <a:rPr lang="en-AU" sz="1100" b="1">
              <a:solidFill>
                <a:schemeClr val="tx1"/>
              </a:solidFill>
              <a:effectLst/>
              <a:latin typeface="+mn-lt"/>
              <a:ea typeface="+mn-ea"/>
              <a:cs typeface="+mn-cs"/>
            </a:rPr>
            <a:t>Worksheets 9. to 16. 'DCBP' contain projected data for each scenario in respect of Deaths, Cremations, Burials and Plots Consumed; calculations commence from deaths projected by DPE per five year term, apply the cremation rate, apply the grave occupancy rate, and determine a volume of new grave plots opened per period</a:t>
          </a:r>
          <a:endParaRPr lang="en-AU" sz="1100">
            <a:solidFill>
              <a:schemeClr val="tx1"/>
            </a:solidFill>
            <a:effectLst/>
            <a:latin typeface="+mn-lt"/>
            <a:ea typeface="+mn-ea"/>
            <a:cs typeface="+mn-cs"/>
          </a:endParaRPr>
        </a:p>
        <a:p>
          <a:r>
            <a:rPr lang="en-AU" sz="1100">
              <a:solidFill>
                <a:schemeClr val="tx1"/>
              </a:solidFill>
              <a:effectLst/>
              <a:latin typeface="+mn-lt"/>
              <a:ea typeface="+mn-ea"/>
              <a:cs typeface="+mn-cs"/>
            </a:rPr>
            <a:t>Worksheet '9. S1 DCBP' provides projected Deaths, Cremations, Burials and Plots Consumed data for Scenario 1 over the term</a:t>
          </a:r>
        </a:p>
        <a:p>
          <a:r>
            <a:rPr lang="en-AU" sz="1100">
              <a:solidFill>
                <a:schemeClr val="tx1"/>
              </a:solidFill>
              <a:effectLst/>
              <a:latin typeface="+mn-lt"/>
              <a:ea typeface="+mn-ea"/>
              <a:cs typeface="+mn-cs"/>
            </a:rPr>
            <a:t>Worksheet '10. S2 DCBP' provides projected Deaths, Cremations, Burials and Plots Consumed data for Scenario 2 over the term</a:t>
          </a:r>
        </a:p>
        <a:p>
          <a:r>
            <a:rPr lang="en-AU" sz="1100">
              <a:solidFill>
                <a:schemeClr val="tx1"/>
              </a:solidFill>
              <a:effectLst/>
              <a:latin typeface="+mn-lt"/>
              <a:ea typeface="+mn-ea"/>
              <a:cs typeface="+mn-cs"/>
            </a:rPr>
            <a:t>Worksheet '11. S3 DCBP' provides projected Deaths, Cremations, Burials and Plots Consumed data for Scenario 3 over the term</a:t>
          </a:r>
        </a:p>
        <a:p>
          <a:r>
            <a:rPr lang="en-AU" sz="1100">
              <a:solidFill>
                <a:schemeClr val="tx1"/>
              </a:solidFill>
              <a:effectLst/>
              <a:latin typeface="+mn-lt"/>
              <a:ea typeface="+mn-ea"/>
              <a:cs typeface="+mn-cs"/>
            </a:rPr>
            <a:t>Worksheet '12. S4 DCBP' provides projected Deaths, Cremations, Burials and Plots Consumed data for Scenario 4 over the term</a:t>
          </a:r>
        </a:p>
        <a:p>
          <a:r>
            <a:rPr lang="en-AU" sz="1100">
              <a:solidFill>
                <a:schemeClr val="tx1"/>
              </a:solidFill>
              <a:effectLst/>
              <a:latin typeface="+mn-lt"/>
              <a:ea typeface="+mn-ea"/>
              <a:cs typeface="+mn-cs"/>
            </a:rPr>
            <a:t>Worksheet '13. S5 DCBP' provides projected Deaths, Cremations, Burials and Plots Consumed data for Scenario 5 over the term</a:t>
          </a:r>
        </a:p>
        <a:p>
          <a:r>
            <a:rPr lang="en-AU" sz="1100">
              <a:solidFill>
                <a:schemeClr val="tx1"/>
              </a:solidFill>
              <a:effectLst/>
              <a:latin typeface="+mn-lt"/>
              <a:ea typeface="+mn-ea"/>
              <a:cs typeface="+mn-cs"/>
            </a:rPr>
            <a:t>Worksheet '14. S6 DCBP' provides projected Deaths, Cremations, Burials and Plots Consumed data for Scenario 6 over the term</a:t>
          </a:r>
        </a:p>
        <a:p>
          <a:r>
            <a:rPr lang="en-AU" sz="1100">
              <a:solidFill>
                <a:schemeClr val="tx1"/>
              </a:solidFill>
              <a:effectLst/>
              <a:latin typeface="+mn-lt"/>
              <a:ea typeface="+mn-ea"/>
              <a:cs typeface="+mn-cs"/>
            </a:rPr>
            <a:t>Worksheet '15. S7 DCBP' provides projected Deaths, Cremations, Burials and Plots Consumed data for Scenario 7 over the term</a:t>
          </a:r>
        </a:p>
        <a:p>
          <a:r>
            <a:rPr lang="en-AU" sz="1100">
              <a:solidFill>
                <a:schemeClr val="tx1"/>
              </a:solidFill>
              <a:effectLst/>
              <a:latin typeface="+mn-lt"/>
              <a:ea typeface="+mn-ea"/>
              <a:cs typeface="+mn-cs"/>
            </a:rPr>
            <a:t>Worksheet '16. S8 DCBP' provides projected Deaths, Cremations, Burials and Plots Consumed data for Scenario 8 over the term</a:t>
          </a:r>
        </a:p>
        <a:p>
          <a:r>
            <a:rPr lang="en-AU" sz="1100" b="1">
              <a:solidFill>
                <a:schemeClr val="tx1"/>
              </a:solidFill>
              <a:effectLst/>
              <a:latin typeface="+mn-lt"/>
              <a:ea typeface="+mn-ea"/>
              <a:cs typeface="+mn-cs"/>
            </a:rPr>
            <a:t>Worksheets 17. to 24. 'PC' contain projected data for each scenario in respect of Plots Consumed; calculations commence from the starting no. of plots available per region (reference data) and apply the relevant volume of new grave plots opened per period, from respective DCBP worksheet calculations</a:t>
          </a:r>
          <a:endParaRPr lang="en-AU" sz="1100">
            <a:solidFill>
              <a:schemeClr val="tx1"/>
            </a:solidFill>
            <a:effectLst/>
            <a:latin typeface="+mn-lt"/>
            <a:ea typeface="+mn-ea"/>
            <a:cs typeface="+mn-cs"/>
          </a:endParaRPr>
        </a:p>
        <a:p>
          <a:r>
            <a:rPr lang="en-AU" sz="1100">
              <a:solidFill>
                <a:schemeClr val="tx1"/>
              </a:solidFill>
              <a:effectLst/>
              <a:latin typeface="+mn-lt"/>
              <a:ea typeface="+mn-ea"/>
              <a:cs typeface="+mn-cs"/>
            </a:rPr>
            <a:t>Worksheet '17. S1 PC' provides projected Burial Plots Consumed data and remaining balance for each region for Scenario 1 over the term</a:t>
          </a:r>
        </a:p>
        <a:p>
          <a:r>
            <a:rPr lang="en-AU" sz="1100">
              <a:solidFill>
                <a:schemeClr val="tx1"/>
              </a:solidFill>
              <a:effectLst/>
              <a:latin typeface="+mn-lt"/>
              <a:ea typeface="+mn-ea"/>
              <a:cs typeface="+mn-cs"/>
            </a:rPr>
            <a:t>Worksheet '18. S2 PC' provides projected Burial Plots Consumed data and remaining balance for each region for Scenario 2 over the term</a:t>
          </a:r>
        </a:p>
        <a:p>
          <a:r>
            <a:rPr lang="en-AU" sz="1100">
              <a:solidFill>
                <a:schemeClr val="tx1"/>
              </a:solidFill>
              <a:effectLst/>
              <a:latin typeface="+mn-lt"/>
              <a:ea typeface="+mn-ea"/>
              <a:cs typeface="+mn-cs"/>
            </a:rPr>
            <a:t>Worksheet '19. S3 PC' provides projected Burial Plots Consumed data and remaining balance for each region for Scenario 3 over the term</a:t>
          </a:r>
        </a:p>
        <a:p>
          <a:r>
            <a:rPr lang="en-AU" sz="1100">
              <a:solidFill>
                <a:schemeClr val="tx1"/>
              </a:solidFill>
              <a:effectLst/>
              <a:latin typeface="+mn-lt"/>
              <a:ea typeface="+mn-ea"/>
              <a:cs typeface="+mn-cs"/>
            </a:rPr>
            <a:t>Worksheet '20. S4 PC' provides projected Burial Plots Consumed data and remaining balance for each region for Scenario 4 over the term</a:t>
          </a:r>
        </a:p>
        <a:p>
          <a:r>
            <a:rPr lang="en-AU" sz="1100">
              <a:solidFill>
                <a:schemeClr val="tx1"/>
              </a:solidFill>
              <a:effectLst/>
              <a:latin typeface="+mn-lt"/>
              <a:ea typeface="+mn-ea"/>
              <a:cs typeface="+mn-cs"/>
            </a:rPr>
            <a:t>Worksheet '21. S5 PC' provides projected Burial Plots Consumed data and remaining balance for each region for Scenario 5 over the term</a:t>
          </a:r>
        </a:p>
        <a:p>
          <a:r>
            <a:rPr lang="en-AU" sz="1100">
              <a:solidFill>
                <a:schemeClr val="tx1"/>
              </a:solidFill>
              <a:effectLst/>
              <a:latin typeface="+mn-lt"/>
              <a:ea typeface="+mn-ea"/>
              <a:cs typeface="+mn-cs"/>
            </a:rPr>
            <a:t>Worksheet '22. S6 PC' provides projected Burial Plots Consumed data and remaining balance for each region for Scenario 6 over the term</a:t>
          </a:r>
        </a:p>
        <a:p>
          <a:r>
            <a:rPr lang="en-AU" sz="1100">
              <a:solidFill>
                <a:schemeClr val="tx1"/>
              </a:solidFill>
              <a:effectLst/>
              <a:latin typeface="+mn-lt"/>
              <a:ea typeface="+mn-ea"/>
              <a:cs typeface="+mn-cs"/>
            </a:rPr>
            <a:t>Worksheet '23. S7 PC' provides projected Burial Plots Consumed data and remaining balance for each region for Scenario 7 over the term</a:t>
          </a:r>
        </a:p>
        <a:p>
          <a:r>
            <a:rPr lang="en-AU" sz="1100">
              <a:solidFill>
                <a:schemeClr val="tx1"/>
              </a:solidFill>
              <a:effectLst/>
              <a:latin typeface="+mn-lt"/>
              <a:ea typeface="+mn-ea"/>
              <a:cs typeface="+mn-cs"/>
            </a:rPr>
            <a:t>Worksheet '24. S8 PC' provides projected Burial Plots Consumed data and remaining balance for each region for Scenario 8 over the term</a:t>
          </a:r>
        </a:p>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2667000</xdr:colOff>
      <xdr:row>3</xdr:row>
      <xdr:rowOff>114300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2667000</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0</xdr:rowOff>
    </xdr:from>
    <xdr:to>
      <xdr:col>0</xdr:col>
      <xdr:colOff>782195</xdr:colOff>
      <xdr:row>4</xdr:row>
      <xdr:rowOff>24386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0"/>
          <a:ext cx="734569" cy="7863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1095375</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504825</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twoCellAnchor>
    <xdr:from>
      <xdr:col>0</xdr:col>
      <xdr:colOff>57150</xdr:colOff>
      <xdr:row>25</xdr:row>
      <xdr:rowOff>142875</xdr:rowOff>
    </xdr:from>
    <xdr:to>
      <xdr:col>10</xdr:col>
      <xdr:colOff>571500</xdr:colOff>
      <xdr:row>31</xdr:row>
      <xdr:rowOff>0</xdr:rowOff>
    </xdr:to>
    <xdr:sp macro="" textlink="">
      <xdr:nvSpPr>
        <xdr:cNvPr id="3" name="TextBox 2"/>
        <xdr:cNvSpPr txBox="1"/>
      </xdr:nvSpPr>
      <xdr:spPr>
        <a:xfrm>
          <a:off x="57150" y="4953000"/>
          <a:ext cx="816292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 </a:t>
          </a:r>
          <a:r>
            <a:rPr lang="en-AU" sz="1100" b="0" i="0" u="none" strike="noStrike" baseline="0" smtClean="0">
              <a:solidFill>
                <a:schemeClr val="dk1"/>
              </a:solidFill>
              <a:latin typeface="+mn-lt"/>
              <a:ea typeface="+mn-ea"/>
              <a:cs typeface="+mn-cs"/>
            </a:rPr>
            <a:t>The NSW Department of Planning and Environment (DPE) demographic branch maintains population projections for NSW, and bespoke projections of deaths per local government area were provided by DPE to CCNSW to support the capacity survey. Projected death data was provided by DPE for the period 2011 to 2041; with advice from DPE, CCNSW has projected death volumes for the following periods from 2041 to 2056. Figures used for the period 2041 to 2056 are considered as likely to be conservative. For further information, see the CCNSW Metropolitan Sydney Cemetery Capacity Report, Section 4.5.</a:t>
          </a:r>
          <a:endParaRPr lang="en-AU" sz="1100" b="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0</xdr:colOff>
      <xdr:row>3</xdr:row>
      <xdr:rowOff>114300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67000" cy="685800"/>
        </a:xfrm>
        <a:prstGeom prst="rect">
          <a:avLst/>
        </a:prstGeom>
      </xdr:spPr>
    </xdr:pic>
    <xdr:clientData/>
  </xdr:twoCellAnchor>
  <xdr:twoCellAnchor>
    <xdr:from>
      <xdr:col>0</xdr:col>
      <xdr:colOff>0</xdr:colOff>
      <xdr:row>17</xdr:row>
      <xdr:rowOff>19050</xdr:rowOff>
    </xdr:from>
    <xdr:to>
      <xdr:col>9</xdr:col>
      <xdr:colOff>657225</xdr:colOff>
      <xdr:row>18</xdr:row>
      <xdr:rowOff>247650</xdr:rowOff>
    </xdr:to>
    <xdr:sp macro="" textlink="">
      <xdr:nvSpPr>
        <xdr:cNvPr id="3" name="TextBox 2"/>
        <xdr:cNvSpPr txBox="1"/>
      </xdr:nvSpPr>
      <xdr:spPr>
        <a:xfrm>
          <a:off x="0" y="3438525"/>
          <a:ext cx="66389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is modelled to remain steady-state @ aggregated 2014-15 metropolitan Sydney and H-CC-I rate.</a:t>
          </a:r>
        </a:p>
        <a:p>
          <a:pPr rtl="0"/>
          <a:r>
            <a:rPr lang="en-AU" sz="1000" b="0" i="0" u="none" strike="noStrike" baseline="0" smtClean="0">
              <a:solidFill>
                <a:schemeClr val="dk1"/>
              </a:solidFill>
              <a:latin typeface="+mn-lt"/>
              <a:ea typeface="+mn-ea"/>
              <a:cs typeface="+mn-cs"/>
            </a:rPr>
            <a:t>Grave plot occupancy rate is modelled to remain steady-state @ aggregated 2014-15 metropolitan Sydney and H-CC-I rate.</a:t>
          </a:r>
        </a:p>
        <a:p>
          <a:endParaRPr lang="en-AU" sz="1100"/>
        </a:p>
      </xdr:txBody>
    </xdr:sp>
    <xdr:clientData/>
  </xdr:twoCellAnchor>
  <xdr:twoCellAnchor>
    <xdr:from>
      <xdr:col>0</xdr:col>
      <xdr:colOff>19050</xdr:colOff>
      <xdr:row>32</xdr:row>
      <xdr:rowOff>114300</xdr:rowOff>
    </xdr:from>
    <xdr:to>
      <xdr:col>9</xdr:col>
      <xdr:colOff>647700</xdr:colOff>
      <xdr:row>33</xdr:row>
      <xdr:rowOff>723901</xdr:rowOff>
    </xdr:to>
    <xdr:sp macro="" textlink="">
      <xdr:nvSpPr>
        <xdr:cNvPr id="4" name="TextBox 3"/>
        <xdr:cNvSpPr txBox="1"/>
      </xdr:nvSpPr>
      <xdr:spPr>
        <a:xfrm>
          <a:off x="19050" y="6619875"/>
          <a:ext cx="6610350" cy="904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is modelled to increase by 0.5% per annum through to a notional maximum achievable rate for SYD of 85%, given diverse community composition, cultural resistance, and expected availability of alternate interment options.</a:t>
          </a:r>
        </a:p>
        <a:p>
          <a:pPr rtl="0"/>
          <a:r>
            <a:rPr lang="en-AU" sz="1000" b="0" i="0" u="none" strike="noStrike" baseline="0" smtClean="0">
              <a:solidFill>
                <a:schemeClr val="dk1"/>
              </a:solidFill>
              <a:latin typeface="+mn-lt"/>
              <a:ea typeface="+mn-ea"/>
              <a:cs typeface="+mn-cs"/>
            </a:rPr>
            <a:t>Grave plot occupancy rate is projected to increase by 0.5% pa through to 2056 balancing slower growth among ‘late adopter’ communities, against pricing factors and assumed take-up of renewable rights interments, and associated long-term increased plot occupancy.</a:t>
          </a:r>
        </a:p>
        <a:p>
          <a:endParaRPr lang="en-AU" sz="1100"/>
        </a:p>
      </xdr:txBody>
    </xdr:sp>
    <xdr:clientData/>
  </xdr:twoCellAnchor>
  <xdr:twoCellAnchor>
    <xdr:from>
      <xdr:col>0</xdr:col>
      <xdr:colOff>47625</xdr:colOff>
      <xdr:row>47</xdr:row>
      <xdr:rowOff>66675</xdr:rowOff>
    </xdr:from>
    <xdr:to>
      <xdr:col>9</xdr:col>
      <xdr:colOff>647700</xdr:colOff>
      <xdr:row>48</xdr:row>
      <xdr:rowOff>590550</xdr:rowOff>
    </xdr:to>
    <xdr:sp macro="" textlink="">
      <xdr:nvSpPr>
        <xdr:cNvPr id="5" name="TextBox 4"/>
        <xdr:cNvSpPr txBox="1"/>
      </xdr:nvSpPr>
      <xdr:spPr>
        <a:xfrm>
          <a:off x="47625" y="10201275"/>
          <a:ext cx="65817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rate is projected to </a:t>
          </a:r>
          <a:r>
            <a:rPr lang="en-AU" sz="1000" b="0" i="0" u="none" strike="noStrike" baseline="0" smtClean="0">
              <a:solidFill>
                <a:srgbClr val="FF0000"/>
              </a:solidFill>
              <a:latin typeface="+mn-lt"/>
              <a:ea typeface="+mn-ea"/>
              <a:cs typeface="+mn-cs"/>
            </a:rPr>
            <a:t>decrease</a:t>
          </a:r>
          <a:r>
            <a:rPr lang="en-AU" sz="1000" b="0" i="0" u="none" strike="noStrike" baseline="0" smtClean="0">
              <a:solidFill>
                <a:schemeClr val="dk1"/>
              </a:solidFill>
              <a:latin typeface="+mn-lt"/>
              <a:ea typeface="+mn-ea"/>
              <a:cs typeface="+mn-cs"/>
            </a:rPr>
            <a:t> by 0.5% pa through to 2056, reflecting changing demographics, and cultural &amp; religious requirements of some communities.</a:t>
          </a:r>
        </a:p>
        <a:p>
          <a:pPr rtl="0"/>
          <a:r>
            <a:rPr lang="en-AU" sz="1000" b="0" i="0" u="none" strike="noStrike" baseline="0" smtClean="0">
              <a:solidFill>
                <a:schemeClr val="dk1"/>
              </a:solidFill>
              <a:latin typeface="+mn-lt"/>
              <a:ea typeface="+mn-ea"/>
              <a:cs typeface="+mn-cs"/>
            </a:rPr>
            <a:t>Grave plot occupancy rate is projected to </a:t>
          </a:r>
          <a:r>
            <a:rPr lang="en-AU" sz="1000" b="0" i="0" u="none" strike="noStrike" baseline="0" smtClean="0">
              <a:solidFill>
                <a:srgbClr val="FF0000"/>
              </a:solidFill>
              <a:latin typeface="+mn-lt"/>
              <a:ea typeface="+mn-ea"/>
              <a:cs typeface="+mn-cs"/>
            </a:rPr>
            <a:t>decrease </a:t>
          </a:r>
          <a:r>
            <a:rPr lang="en-AU" sz="1000" b="0" i="0" u="none" strike="noStrike" baseline="0" smtClean="0">
              <a:solidFill>
                <a:schemeClr val="dk1"/>
              </a:solidFill>
              <a:latin typeface="+mn-lt"/>
              <a:ea typeface="+mn-ea"/>
              <a:cs typeface="+mn-cs"/>
            </a:rPr>
            <a:t>by 0.5% pa through to 2056, reflecting community orientation against increased grave occupancy and/or renewable tenure.</a:t>
          </a:r>
        </a:p>
      </xdr:txBody>
    </xdr:sp>
    <xdr:clientData/>
  </xdr:twoCellAnchor>
  <xdr:twoCellAnchor>
    <xdr:from>
      <xdr:col>0</xdr:col>
      <xdr:colOff>57150</xdr:colOff>
      <xdr:row>62</xdr:row>
      <xdr:rowOff>95250</xdr:rowOff>
    </xdr:from>
    <xdr:to>
      <xdr:col>9</xdr:col>
      <xdr:colOff>647700</xdr:colOff>
      <xdr:row>63</xdr:row>
      <xdr:rowOff>666749</xdr:rowOff>
    </xdr:to>
    <xdr:sp macro="" textlink="">
      <xdr:nvSpPr>
        <xdr:cNvPr id="6" name="TextBox 5"/>
        <xdr:cNvSpPr txBox="1"/>
      </xdr:nvSpPr>
      <xdr:spPr>
        <a:xfrm>
          <a:off x="57150" y="13677900"/>
          <a:ext cx="657225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is modelled to remain steady-state @ 2014-15 cremation rate (differentiated rate for Sydney Metropolitan as versus Hunter - Central Coast - Illawarra); no change to the rate from 2015 through 2056.</a:t>
          </a:r>
        </a:p>
        <a:p>
          <a:pPr rtl="0"/>
          <a:r>
            <a:rPr lang="en-AU" sz="1000" b="0" i="0" u="none" strike="noStrike" baseline="0" smtClean="0">
              <a:solidFill>
                <a:schemeClr val="dk1"/>
              </a:solidFill>
              <a:latin typeface="+mn-lt"/>
              <a:ea typeface="+mn-ea"/>
              <a:cs typeface="+mn-cs"/>
            </a:rPr>
            <a:t>Grave plot occupancy rate is modelled to remain steady-state @ 2014-15 occupancy rate (differentiated rate for Sydney Metropolitan as versus Hunter - Central Coast - Illawarra); no change to the rate from 2015 through 2056.</a:t>
          </a:r>
        </a:p>
      </xdr:txBody>
    </xdr:sp>
    <xdr:clientData/>
  </xdr:twoCellAnchor>
  <xdr:twoCellAnchor>
    <xdr:from>
      <xdr:col>0</xdr:col>
      <xdr:colOff>57150</xdr:colOff>
      <xdr:row>78</xdr:row>
      <xdr:rowOff>47626</xdr:rowOff>
    </xdr:from>
    <xdr:to>
      <xdr:col>9</xdr:col>
      <xdr:colOff>638175</xdr:colOff>
      <xdr:row>79</xdr:row>
      <xdr:rowOff>276226</xdr:rowOff>
    </xdr:to>
    <xdr:sp macro="" textlink="">
      <xdr:nvSpPr>
        <xdr:cNvPr id="7" name="TextBox 6"/>
        <xdr:cNvSpPr txBox="1"/>
      </xdr:nvSpPr>
      <xdr:spPr>
        <a:xfrm>
          <a:off x="57150" y="17278351"/>
          <a:ext cx="65627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rate is projected to increase by 0.25% pa through to 2056.</a:t>
          </a:r>
        </a:p>
        <a:p>
          <a:pPr rtl="0"/>
          <a:r>
            <a:rPr lang="en-AU" sz="1000" b="0" i="0" u="none" strike="noStrike" baseline="0" smtClean="0">
              <a:solidFill>
                <a:schemeClr val="dk1"/>
              </a:solidFill>
              <a:latin typeface="+mn-lt"/>
              <a:ea typeface="+mn-ea"/>
              <a:cs typeface="+mn-cs"/>
            </a:rPr>
            <a:t>Grave plot occupancy rate is projected to increase by 0.25% pa through to 2056.</a:t>
          </a:r>
        </a:p>
      </xdr:txBody>
    </xdr:sp>
    <xdr:clientData/>
  </xdr:twoCellAnchor>
  <xdr:twoCellAnchor>
    <xdr:from>
      <xdr:col>0</xdr:col>
      <xdr:colOff>57150</xdr:colOff>
      <xdr:row>93</xdr:row>
      <xdr:rowOff>38101</xdr:rowOff>
    </xdr:from>
    <xdr:to>
      <xdr:col>9</xdr:col>
      <xdr:colOff>647700</xdr:colOff>
      <xdr:row>94</xdr:row>
      <xdr:rowOff>466725</xdr:rowOff>
    </xdr:to>
    <xdr:sp macro="" textlink="">
      <xdr:nvSpPr>
        <xdr:cNvPr id="8" name="TextBox 7"/>
        <xdr:cNvSpPr txBox="1"/>
      </xdr:nvSpPr>
      <xdr:spPr>
        <a:xfrm>
          <a:off x="57150" y="20402551"/>
          <a:ext cx="6572250" cy="619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rate is projected to increase by 0.5% pa through to 2056,  to a notional maximum achievable rate for H-CC-I of 90%, reflecting community diversity, cultural resistance, and alternate interment options.</a:t>
          </a:r>
        </a:p>
        <a:p>
          <a:pPr rtl="0"/>
          <a:r>
            <a:rPr lang="en-AU" sz="1000" b="0" i="0" u="none" strike="noStrike" baseline="0" smtClean="0">
              <a:solidFill>
                <a:schemeClr val="dk1"/>
              </a:solidFill>
              <a:latin typeface="+mn-lt"/>
              <a:ea typeface="+mn-ea"/>
              <a:cs typeface="+mn-cs"/>
            </a:rPr>
            <a:t>Grave plot occupancy rate is projected to increase by 0.5% pa through to 2056.</a:t>
          </a:r>
        </a:p>
      </xdr:txBody>
    </xdr:sp>
    <xdr:clientData/>
  </xdr:twoCellAnchor>
  <xdr:twoCellAnchor>
    <xdr:from>
      <xdr:col>0</xdr:col>
      <xdr:colOff>57150</xdr:colOff>
      <xdr:row>108</xdr:row>
      <xdr:rowOff>76200</xdr:rowOff>
    </xdr:from>
    <xdr:to>
      <xdr:col>9</xdr:col>
      <xdr:colOff>647700</xdr:colOff>
      <xdr:row>109</xdr:row>
      <xdr:rowOff>800100</xdr:rowOff>
    </xdr:to>
    <xdr:sp macro="" textlink="">
      <xdr:nvSpPr>
        <xdr:cNvPr id="9" name="TextBox 8"/>
        <xdr:cNvSpPr txBox="1"/>
      </xdr:nvSpPr>
      <xdr:spPr>
        <a:xfrm>
          <a:off x="57150" y="23879175"/>
          <a:ext cx="657225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rate is projected to </a:t>
          </a:r>
          <a:r>
            <a:rPr lang="en-AU" sz="1000" b="0" i="0" u="none" strike="noStrike" baseline="0" smtClean="0">
              <a:solidFill>
                <a:srgbClr val="FF0000"/>
              </a:solidFill>
              <a:latin typeface="+mn-lt"/>
              <a:ea typeface="+mn-ea"/>
              <a:cs typeface="+mn-cs"/>
            </a:rPr>
            <a:t>decrease</a:t>
          </a:r>
          <a:r>
            <a:rPr lang="en-AU" sz="1000" b="0" i="0" u="none" strike="noStrike" baseline="0" smtClean="0">
              <a:solidFill>
                <a:schemeClr val="dk1"/>
              </a:solidFill>
              <a:latin typeface="+mn-lt"/>
              <a:ea typeface="+mn-ea"/>
              <a:cs typeface="+mn-cs"/>
            </a:rPr>
            <a:t> by 0.5% pa through to 2056, reflecting changing demographics, and cultural &amp; religious requirements of growing communities.</a:t>
          </a:r>
        </a:p>
        <a:p>
          <a:pPr rtl="0"/>
          <a:r>
            <a:rPr lang="en-AU" sz="1000" b="0" i="0" u="none" strike="noStrike" baseline="0" smtClean="0">
              <a:solidFill>
                <a:schemeClr val="dk1"/>
              </a:solidFill>
              <a:latin typeface="+mn-lt"/>
              <a:ea typeface="+mn-ea"/>
              <a:cs typeface="+mn-cs"/>
            </a:rPr>
            <a:t>Grave plot occupancy rate is projected to increase by 0.5% pa through to 2056 balancing slower growth among ‘late adopter’ communities, against pricing factors and assumed take-up of renewable rights interments, and associated long-term increased plot occupancy.</a:t>
          </a:r>
        </a:p>
      </xdr:txBody>
    </xdr:sp>
    <xdr:clientData/>
  </xdr:twoCellAnchor>
  <xdr:twoCellAnchor>
    <xdr:from>
      <xdr:col>0</xdr:col>
      <xdr:colOff>47625</xdr:colOff>
      <xdr:row>124</xdr:row>
      <xdr:rowOff>57150</xdr:rowOff>
    </xdr:from>
    <xdr:to>
      <xdr:col>9</xdr:col>
      <xdr:colOff>657225</xdr:colOff>
      <xdr:row>125</xdr:row>
      <xdr:rowOff>609600</xdr:rowOff>
    </xdr:to>
    <xdr:sp macro="" textlink="">
      <xdr:nvSpPr>
        <xdr:cNvPr id="10" name="TextBox 9"/>
        <xdr:cNvSpPr txBox="1"/>
      </xdr:nvSpPr>
      <xdr:spPr>
        <a:xfrm>
          <a:off x="47625" y="27670125"/>
          <a:ext cx="65913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AU" sz="1000" b="0" i="0" u="none" strike="noStrike" baseline="0" smtClean="0">
              <a:solidFill>
                <a:schemeClr val="dk1"/>
              </a:solidFill>
              <a:latin typeface="+mn-lt"/>
              <a:ea typeface="+mn-ea"/>
              <a:cs typeface="+mn-cs"/>
            </a:rPr>
            <a:t>Cremation rate is projected to </a:t>
          </a:r>
          <a:r>
            <a:rPr lang="en-AU" sz="1000" b="0" i="0" u="none" strike="noStrike" baseline="0" smtClean="0">
              <a:solidFill>
                <a:srgbClr val="FF0000"/>
              </a:solidFill>
              <a:latin typeface="+mn-lt"/>
              <a:ea typeface="+mn-ea"/>
              <a:cs typeface="+mn-cs"/>
            </a:rPr>
            <a:t>decrease </a:t>
          </a:r>
          <a:r>
            <a:rPr lang="en-AU" sz="1000" b="0" i="0" u="none" strike="noStrike" baseline="0" smtClean="0">
              <a:solidFill>
                <a:schemeClr val="dk1"/>
              </a:solidFill>
              <a:latin typeface="+mn-lt"/>
              <a:ea typeface="+mn-ea"/>
              <a:cs typeface="+mn-cs"/>
            </a:rPr>
            <a:t>by 0.5% pa through to 2056, reflecting changing demographics, and cultural &amp; religious requirements of some communities.</a:t>
          </a:r>
        </a:p>
        <a:p>
          <a:pPr rtl="0"/>
          <a:r>
            <a:rPr lang="en-AU" sz="1000" b="0" i="0" u="none" strike="noStrike" baseline="0" smtClean="0">
              <a:solidFill>
                <a:schemeClr val="dk1"/>
              </a:solidFill>
              <a:latin typeface="+mn-lt"/>
              <a:ea typeface="+mn-ea"/>
              <a:cs typeface="+mn-cs"/>
            </a:rPr>
            <a:t>Grave plot occupancy rate is projected to </a:t>
          </a:r>
          <a:r>
            <a:rPr lang="en-AU" sz="1000" b="0" i="0" u="none" strike="noStrike" baseline="0" smtClean="0">
              <a:solidFill>
                <a:srgbClr val="FF0000"/>
              </a:solidFill>
              <a:latin typeface="+mn-lt"/>
              <a:ea typeface="+mn-ea"/>
              <a:cs typeface="+mn-cs"/>
            </a:rPr>
            <a:t>decrease </a:t>
          </a:r>
          <a:r>
            <a:rPr lang="en-AU" sz="1000" b="0" i="0" u="none" strike="noStrike" baseline="0" smtClean="0">
              <a:solidFill>
                <a:schemeClr val="dk1"/>
              </a:solidFill>
              <a:latin typeface="+mn-lt"/>
              <a:ea typeface="+mn-ea"/>
              <a:cs typeface="+mn-cs"/>
            </a:rPr>
            <a:t>by 0.5% pa through to 2056, reflecting community orientation against increased grave occupancy and/or renewable tenure.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7"/>
  <sheetViews>
    <sheetView tabSelected="1" zoomScaleNormal="100" workbookViewId="0"/>
  </sheetViews>
  <sheetFormatPr defaultRowHeight="14.4" x14ac:dyDescent="0.3"/>
  <sheetData>
    <row r="5" spans="1:1" ht="21" x14ac:dyDescent="0.25">
      <c r="A5" s="2" t="s">
        <v>286</v>
      </c>
    </row>
    <row r="6" spans="1:1" ht="15" x14ac:dyDescent="0.25">
      <c r="A6" s="26" t="s">
        <v>287</v>
      </c>
    </row>
    <row r="7" spans="1:1" ht="15" x14ac:dyDescent="0.25">
      <c r="A7" s="26"/>
    </row>
  </sheetData>
  <pageMargins left="0.31496062992125984" right="0.31496062992125984" top="0.74803149606299213" bottom="0.74803149606299213" header="0.31496062992125984" footer="0.31496062992125984"/>
  <pageSetup paperSize="9" scale="86" fitToWidth="0" orientation="portrait" r:id="rId1"/>
  <headerFooter>
    <oddHeader>&amp;CWorksheet1. Metadata</oddHeader>
    <oddFooter>&amp;CFilename: CCNSW Metropolitan Sydney Cemetery Capacity Report data supplement&amp;R&amp;P/&amp;N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14" sqref="A14"/>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346</v>
      </c>
    </row>
    <row r="3" spans="1:29" ht="12.75" x14ac:dyDescent="0.2">
      <c r="A3" s="38" t="s">
        <v>380</v>
      </c>
    </row>
    <row r="4" spans="1:29" customFormat="1" ht="15" x14ac:dyDescent="0.25">
      <c r="A4" s="39" t="s">
        <v>389</v>
      </c>
    </row>
    <row r="5" spans="1:29" customFormat="1" ht="15" x14ac:dyDescent="0.25">
      <c r="A5" s="20" t="s">
        <v>417</v>
      </c>
    </row>
    <row r="6" spans="1:29" customFormat="1" ht="15" x14ac:dyDescent="0.25">
      <c r="A6" s="20" t="s">
        <v>418</v>
      </c>
    </row>
    <row r="7" spans="1:29" ht="12.75" x14ac:dyDescent="0.2">
      <c r="A7" s="40" t="s">
        <v>356</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0.70399999999999996</v>
      </c>
      <c r="D10" s="18">
        <f>SUM(B10)*C10</f>
        <v>6364.16</v>
      </c>
      <c r="E10" s="18">
        <f>SUM(B10)-(D10)</f>
        <v>2675.84</v>
      </c>
      <c r="F10" s="16">
        <v>1.4730000000000001</v>
      </c>
      <c r="G10" s="18">
        <f>SUM(E10)-(H10)</f>
        <v>859.24801086218622</v>
      </c>
      <c r="H10" s="18">
        <f>SUM(E10)/(F10)</f>
        <v>1816.5919891378139</v>
      </c>
      <c r="I10" s="16"/>
      <c r="J10" s="16">
        <v>23650</v>
      </c>
      <c r="K10" s="16">
        <v>0.72199999999999998</v>
      </c>
      <c r="L10" s="18">
        <f>SUM(J10)*(K10)</f>
        <v>17075.3</v>
      </c>
      <c r="M10" s="18">
        <f>SUM(J10)-(L10)</f>
        <v>6574.7000000000007</v>
      </c>
      <c r="N10" s="16">
        <v>1.51</v>
      </c>
      <c r="O10" s="18">
        <f>SUM(M10)-(P10)</f>
        <v>2220.5940397350996</v>
      </c>
      <c r="P10" s="18">
        <f>SUM(M10)/(N10)</f>
        <v>4354.1059602649011</v>
      </c>
      <c r="R10" s="16">
        <v>24900</v>
      </c>
      <c r="S10" s="16">
        <v>0.74</v>
      </c>
      <c r="T10" s="18">
        <f>SUM(R10)*(S10)</f>
        <v>18426</v>
      </c>
      <c r="U10" s="18">
        <f>SUM(R10)-(T10)</f>
        <v>6474</v>
      </c>
      <c r="V10" s="16">
        <v>1.548</v>
      </c>
      <c r="W10" s="18">
        <f>SUM(U10)-(X10)</f>
        <v>2291.8294573643416</v>
      </c>
      <c r="X10" s="18">
        <f>SUM(U10)/(V10)</f>
        <v>4182.1705426356584</v>
      </c>
      <c r="AC10" s="37"/>
    </row>
    <row r="11" spans="1:29" ht="27.6" x14ac:dyDescent="0.3">
      <c r="A11" s="16" t="s">
        <v>15</v>
      </c>
      <c r="B11" s="16">
        <v>10680</v>
      </c>
      <c r="C11" s="16">
        <v>0.70399999999999996</v>
      </c>
      <c r="D11" s="18">
        <f t="shared" ref="D11:D15" si="0">SUM(B11)*C11</f>
        <v>7518.7199999999993</v>
      </c>
      <c r="E11" s="18">
        <f t="shared" ref="E11:E15" si="1">SUM(B11)-(D11)</f>
        <v>3161.2800000000007</v>
      </c>
      <c r="F11" s="16">
        <v>1.4730000000000001</v>
      </c>
      <c r="G11" s="18">
        <f t="shared" ref="G11:G19" si="2">SUM(E11)-(H11)</f>
        <v>1015.129287169043</v>
      </c>
      <c r="H11" s="18">
        <f t="shared" ref="H11:H19" si="3">SUM(E11)/(F11)</f>
        <v>2146.1507128309577</v>
      </c>
      <c r="I11" s="16"/>
      <c r="J11" s="16">
        <v>29250</v>
      </c>
      <c r="K11" s="16">
        <v>0.72199999999999998</v>
      </c>
      <c r="L11" s="18">
        <f t="shared" ref="L11:L19" si="4">SUM(J11)*(K11)</f>
        <v>21118.5</v>
      </c>
      <c r="M11" s="18">
        <f t="shared" ref="M11:M19" si="5">SUM(J11)-(L11)</f>
        <v>8131.5</v>
      </c>
      <c r="N11" s="16">
        <v>1.51</v>
      </c>
      <c r="O11" s="18">
        <f t="shared" ref="O11:O19" si="6">SUM(M11)-(P11)</f>
        <v>2746.4006622516554</v>
      </c>
      <c r="P11" s="18">
        <f t="shared" ref="P11:P19" si="7">SUM(M11)/(N11)</f>
        <v>5385.0993377483446</v>
      </c>
      <c r="R11" s="16">
        <v>31900</v>
      </c>
      <c r="S11" s="16">
        <v>0.74</v>
      </c>
      <c r="T11" s="18">
        <f t="shared" ref="T11:T19" si="8">SUM(R11)*(S11)</f>
        <v>23606</v>
      </c>
      <c r="U11" s="18">
        <f t="shared" ref="U11:U19" si="9">SUM(R11)-(T11)</f>
        <v>8294</v>
      </c>
      <c r="V11" s="16">
        <v>1.548</v>
      </c>
      <c r="W11" s="18">
        <f t="shared" ref="W11:W19" si="10">SUM(U11)-(X11)</f>
        <v>2936.118863049096</v>
      </c>
      <c r="X11" s="18">
        <f t="shared" ref="X11:X19" si="11">SUM(U11)/(V11)</f>
        <v>5357.881136950904</v>
      </c>
      <c r="AC11" s="37"/>
    </row>
    <row r="12" spans="1:29" x14ac:dyDescent="0.3">
      <c r="A12" s="16" t="s">
        <v>16</v>
      </c>
      <c r="B12" s="16">
        <v>11400</v>
      </c>
      <c r="C12" s="16">
        <v>0.70399999999999996</v>
      </c>
      <c r="D12" s="18">
        <f t="shared" si="0"/>
        <v>8025.5999999999995</v>
      </c>
      <c r="E12" s="18">
        <f t="shared" si="1"/>
        <v>3374.4000000000005</v>
      </c>
      <c r="F12" s="16">
        <v>1.4730000000000001</v>
      </c>
      <c r="G12" s="18">
        <f t="shared" si="2"/>
        <v>1083.5649694501021</v>
      </c>
      <c r="H12" s="18">
        <f t="shared" si="3"/>
        <v>2290.8350305498984</v>
      </c>
      <c r="I12" s="16"/>
      <c r="J12" s="16">
        <v>29750</v>
      </c>
      <c r="K12" s="16">
        <v>0.72199999999999998</v>
      </c>
      <c r="L12" s="18">
        <f t="shared" si="4"/>
        <v>21479.5</v>
      </c>
      <c r="M12" s="18">
        <f t="shared" si="5"/>
        <v>8270.5</v>
      </c>
      <c r="N12" s="16">
        <v>1.51</v>
      </c>
      <c r="O12" s="18">
        <f t="shared" si="6"/>
        <v>2793.3476821192053</v>
      </c>
      <c r="P12" s="18">
        <f t="shared" si="7"/>
        <v>5477.1523178807947</v>
      </c>
      <c r="R12" s="16">
        <v>31150</v>
      </c>
      <c r="S12" s="16">
        <v>0.74</v>
      </c>
      <c r="T12" s="18">
        <f t="shared" si="8"/>
        <v>23051</v>
      </c>
      <c r="U12" s="18">
        <f t="shared" si="9"/>
        <v>8099</v>
      </c>
      <c r="V12" s="16">
        <v>1.548</v>
      </c>
      <c r="W12" s="18">
        <f t="shared" si="10"/>
        <v>2867.0878552971581</v>
      </c>
      <c r="X12" s="18">
        <f t="shared" si="11"/>
        <v>5231.9121447028419</v>
      </c>
      <c r="AC12" s="37"/>
    </row>
    <row r="13" spans="1:29" x14ac:dyDescent="0.3">
      <c r="A13" s="16" t="s">
        <v>17</v>
      </c>
      <c r="B13" s="16">
        <v>3400</v>
      </c>
      <c r="C13" s="16">
        <v>0.70399999999999996</v>
      </c>
      <c r="D13" s="18">
        <f t="shared" si="0"/>
        <v>2393.6</v>
      </c>
      <c r="E13" s="18">
        <f t="shared" si="1"/>
        <v>1006.4000000000001</v>
      </c>
      <c r="F13" s="16">
        <v>1.4730000000000001</v>
      </c>
      <c r="G13" s="18">
        <f t="shared" si="2"/>
        <v>323.16849966055679</v>
      </c>
      <c r="H13" s="18">
        <f t="shared" si="3"/>
        <v>683.2315003394433</v>
      </c>
      <c r="I13" s="16"/>
      <c r="J13" s="16">
        <v>9550</v>
      </c>
      <c r="K13" s="16">
        <v>0.72199999999999998</v>
      </c>
      <c r="L13" s="18">
        <f t="shared" si="4"/>
        <v>6895.0999999999995</v>
      </c>
      <c r="M13" s="18">
        <f t="shared" si="5"/>
        <v>2654.9000000000005</v>
      </c>
      <c r="N13" s="16">
        <v>1.51</v>
      </c>
      <c r="O13" s="18">
        <f t="shared" si="6"/>
        <v>896.68807947019877</v>
      </c>
      <c r="P13" s="18">
        <f t="shared" si="7"/>
        <v>1758.2119205298018</v>
      </c>
      <c r="R13" s="16">
        <v>10800</v>
      </c>
      <c r="S13" s="16">
        <v>0.74</v>
      </c>
      <c r="T13" s="18">
        <f t="shared" si="8"/>
        <v>7992</v>
      </c>
      <c r="U13" s="18">
        <f t="shared" si="9"/>
        <v>2808</v>
      </c>
      <c r="V13" s="16">
        <v>1.548</v>
      </c>
      <c r="W13" s="18">
        <f t="shared" si="10"/>
        <v>994.04651162790697</v>
      </c>
      <c r="X13" s="18">
        <f t="shared" si="11"/>
        <v>1813.953488372093</v>
      </c>
      <c r="AC13" s="37"/>
    </row>
    <row r="14" spans="1:29" ht="27.6" x14ac:dyDescent="0.3">
      <c r="A14" s="16" t="s">
        <v>18</v>
      </c>
      <c r="B14" s="16">
        <v>6180</v>
      </c>
      <c r="C14" s="16">
        <v>0.70399999999999996</v>
      </c>
      <c r="D14" s="18">
        <f t="shared" si="0"/>
        <v>4350.7199999999993</v>
      </c>
      <c r="E14" s="18">
        <f t="shared" si="1"/>
        <v>1829.2800000000007</v>
      </c>
      <c r="F14" s="16">
        <v>1.4730000000000001</v>
      </c>
      <c r="G14" s="18">
        <f t="shared" si="2"/>
        <v>587.4062729124239</v>
      </c>
      <c r="H14" s="18">
        <f t="shared" si="3"/>
        <v>1241.8737270875768</v>
      </c>
      <c r="I14" s="16"/>
      <c r="J14" s="16">
        <v>17750</v>
      </c>
      <c r="K14" s="16">
        <v>0.72199999999999998</v>
      </c>
      <c r="L14" s="18">
        <f t="shared" si="4"/>
        <v>12815.5</v>
      </c>
      <c r="M14" s="18">
        <f t="shared" si="5"/>
        <v>4934.5</v>
      </c>
      <c r="N14" s="16">
        <v>1.51</v>
      </c>
      <c r="O14" s="18">
        <f t="shared" si="6"/>
        <v>1666.6192052980132</v>
      </c>
      <c r="P14" s="18">
        <f t="shared" si="7"/>
        <v>3267.8807947019868</v>
      </c>
      <c r="R14" s="16">
        <v>20200</v>
      </c>
      <c r="S14" s="16">
        <v>0.74</v>
      </c>
      <c r="T14" s="18">
        <f t="shared" si="8"/>
        <v>14948</v>
      </c>
      <c r="U14" s="18">
        <f t="shared" si="9"/>
        <v>5252</v>
      </c>
      <c r="V14" s="16">
        <v>1.548</v>
      </c>
      <c r="W14" s="18">
        <f t="shared" si="10"/>
        <v>1859.2351421188632</v>
      </c>
      <c r="X14" s="18">
        <f t="shared" si="11"/>
        <v>3392.7648578811368</v>
      </c>
      <c r="AC14" s="37"/>
    </row>
    <row r="15" spans="1:29" x14ac:dyDescent="0.3">
      <c r="A15" s="16" t="s">
        <v>379</v>
      </c>
      <c r="B15" s="16">
        <v>7980</v>
      </c>
      <c r="C15" s="16">
        <v>0.70399999999999996</v>
      </c>
      <c r="D15" s="18">
        <f t="shared" si="0"/>
        <v>5617.92</v>
      </c>
      <c r="E15" s="18">
        <f t="shared" si="1"/>
        <v>2362.08</v>
      </c>
      <c r="F15" s="16">
        <v>1.4730000000000001</v>
      </c>
      <c r="G15" s="18">
        <f t="shared" si="2"/>
        <v>758.49547861507131</v>
      </c>
      <c r="H15" s="18">
        <f t="shared" si="3"/>
        <v>1603.5845213849286</v>
      </c>
      <c r="I15" s="16"/>
      <c r="J15" s="16">
        <v>20700</v>
      </c>
      <c r="K15" s="16">
        <v>0.72199999999999998</v>
      </c>
      <c r="L15" s="18">
        <f t="shared" si="4"/>
        <v>14945.4</v>
      </c>
      <c r="M15" s="18">
        <f t="shared" si="5"/>
        <v>5754.6</v>
      </c>
      <c r="N15" s="16">
        <v>1.51</v>
      </c>
      <c r="O15" s="18">
        <f t="shared" si="6"/>
        <v>1943.6066225165564</v>
      </c>
      <c r="P15" s="18">
        <f t="shared" si="7"/>
        <v>3810.993377483444</v>
      </c>
      <c r="R15" s="16">
        <v>21450</v>
      </c>
      <c r="S15" s="16">
        <v>0.74</v>
      </c>
      <c r="T15" s="18">
        <f t="shared" si="8"/>
        <v>15873</v>
      </c>
      <c r="U15" s="18">
        <f t="shared" si="9"/>
        <v>5577</v>
      </c>
      <c r="V15" s="16">
        <v>1.548</v>
      </c>
      <c r="W15" s="18">
        <f t="shared" si="10"/>
        <v>1974.2868217054265</v>
      </c>
      <c r="X15" s="18">
        <f t="shared" si="11"/>
        <v>3602.7131782945735</v>
      </c>
      <c r="AC15" s="37"/>
    </row>
    <row r="16" spans="1:29" s="43" customFormat="1" ht="12.75" x14ac:dyDescent="0.2">
      <c r="A16" s="15" t="s">
        <v>226</v>
      </c>
      <c r="B16" s="15"/>
      <c r="C16" s="15"/>
      <c r="D16" s="19">
        <f>SUM(D10:D15)</f>
        <v>34270.719999999994</v>
      </c>
      <c r="E16" s="19">
        <f t="shared" ref="E16:H16" si="12">SUM(E10:E15)</f>
        <v>14409.28</v>
      </c>
      <c r="F16" s="19"/>
      <c r="G16" s="19">
        <f t="shared" si="12"/>
        <v>4627.0125186693831</v>
      </c>
      <c r="H16" s="19">
        <f t="shared" si="12"/>
        <v>9782.2674813306185</v>
      </c>
      <c r="I16" s="15"/>
      <c r="J16" s="15"/>
      <c r="K16" s="15"/>
      <c r="L16" s="19">
        <f>SUM(L10:L15)</f>
        <v>94329.3</v>
      </c>
      <c r="M16" s="19">
        <f t="shared" ref="M16:P16" si="13">SUM(M10:M15)</f>
        <v>36320.700000000004</v>
      </c>
      <c r="N16" s="19"/>
      <c r="O16" s="19">
        <f t="shared" si="13"/>
        <v>12267.256291390728</v>
      </c>
      <c r="P16" s="19">
        <f t="shared" si="13"/>
        <v>24053.443708609273</v>
      </c>
      <c r="R16" s="15"/>
      <c r="S16" s="15"/>
      <c r="T16" s="19">
        <f>SUM(T10:T15)</f>
        <v>103896</v>
      </c>
      <c r="U16" s="19">
        <f t="shared" ref="U16:X16" si="14">SUM(U10:U15)</f>
        <v>36504</v>
      </c>
      <c r="V16" s="19"/>
      <c r="W16" s="19">
        <f t="shared" si="14"/>
        <v>12922.604651162794</v>
      </c>
      <c r="X16" s="19">
        <f t="shared" si="14"/>
        <v>23581.395348837206</v>
      </c>
    </row>
    <row r="17" spans="1:29" ht="12.75" x14ac:dyDescent="0.2">
      <c r="A17" s="16" t="s">
        <v>19</v>
      </c>
      <c r="B17" s="16">
        <v>9800</v>
      </c>
      <c r="C17" s="16">
        <v>0.70399999999999996</v>
      </c>
      <c r="D17" s="18">
        <f t="shared" ref="D17:D19" si="15">SUM(B17)*C17</f>
        <v>6899.2</v>
      </c>
      <c r="E17" s="18">
        <f t="shared" ref="E17:E19" si="16">SUM(B17)-(D17)</f>
        <v>2900.8</v>
      </c>
      <c r="F17" s="16">
        <v>1.4730000000000001</v>
      </c>
      <c r="G17" s="18">
        <f t="shared" si="2"/>
        <v>931.48567549219297</v>
      </c>
      <c r="H17" s="18">
        <f t="shared" si="3"/>
        <v>1969.3143245078072</v>
      </c>
      <c r="I17" s="16"/>
      <c r="J17" s="16">
        <v>24500</v>
      </c>
      <c r="K17" s="16">
        <v>0.72199999999999998</v>
      </c>
      <c r="L17" s="18">
        <f t="shared" si="4"/>
        <v>17689</v>
      </c>
      <c r="M17" s="18">
        <f t="shared" si="5"/>
        <v>6811</v>
      </c>
      <c r="N17" s="16">
        <v>1.51</v>
      </c>
      <c r="O17" s="18">
        <f t="shared" si="6"/>
        <v>2300.4039735099341</v>
      </c>
      <c r="P17" s="18">
        <f t="shared" si="7"/>
        <v>4510.5960264900659</v>
      </c>
      <c r="R17" s="16">
        <v>27150</v>
      </c>
      <c r="S17" s="16">
        <v>0.74</v>
      </c>
      <c r="T17" s="18">
        <f t="shared" si="8"/>
        <v>20091</v>
      </c>
      <c r="U17" s="18">
        <f t="shared" si="9"/>
        <v>7059</v>
      </c>
      <c r="V17" s="16">
        <v>1.548</v>
      </c>
      <c r="W17" s="18">
        <f t="shared" si="10"/>
        <v>2498.9224806201555</v>
      </c>
      <c r="X17" s="18">
        <f t="shared" si="11"/>
        <v>4560.0775193798445</v>
      </c>
      <c r="AC17" s="37"/>
    </row>
    <row r="18" spans="1:29" ht="12.75" x14ac:dyDescent="0.2">
      <c r="A18" s="16" t="s">
        <v>20</v>
      </c>
      <c r="B18" s="16">
        <v>6020</v>
      </c>
      <c r="C18" s="16">
        <v>0.70399999999999996</v>
      </c>
      <c r="D18" s="18">
        <f t="shared" si="15"/>
        <v>4238.08</v>
      </c>
      <c r="E18" s="18">
        <f t="shared" si="16"/>
        <v>1781.92</v>
      </c>
      <c r="F18" s="16">
        <v>1.4730000000000001</v>
      </c>
      <c r="G18" s="18">
        <f t="shared" si="2"/>
        <v>572.1983435166328</v>
      </c>
      <c r="H18" s="18">
        <f t="shared" si="3"/>
        <v>1209.7216564833673</v>
      </c>
      <c r="I18" s="16"/>
      <c r="J18" s="16">
        <v>15050</v>
      </c>
      <c r="K18" s="16">
        <v>0.72199999999999998</v>
      </c>
      <c r="L18" s="18">
        <f t="shared" si="4"/>
        <v>10866.1</v>
      </c>
      <c r="M18" s="18">
        <f t="shared" si="5"/>
        <v>4183.8999999999996</v>
      </c>
      <c r="N18" s="16">
        <v>1.51</v>
      </c>
      <c r="O18" s="18">
        <f t="shared" si="6"/>
        <v>1413.1052980132449</v>
      </c>
      <c r="P18" s="18">
        <f t="shared" si="7"/>
        <v>2770.7947019867547</v>
      </c>
      <c r="R18" s="16">
        <v>16350</v>
      </c>
      <c r="S18" s="16">
        <v>0.74</v>
      </c>
      <c r="T18" s="18">
        <f t="shared" si="8"/>
        <v>12099</v>
      </c>
      <c r="U18" s="18">
        <f t="shared" si="9"/>
        <v>4251</v>
      </c>
      <c r="V18" s="16">
        <v>1.548</v>
      </c>
      <c r="W18" s="18">
        <f t="shared" si="10"/>
        <v>1504.8759689922481</v>
      </c>
      <c r="X18" s="18">
        <f t="shared" si="11"/>
        <v>2746.1240310077519</v>
      </c>
      <c r="AC18" s="37"/>
    </row>
    <row r="19" spans="1:29" ht="12.75" x14ac:dyDescent="0.2">
      <c r="A19" s="16" t="s">
        <v>21</v>
      </c>
      <c r="B19" s="16">
        <v>6320</v>
      </c>
      <c r="C19" s="16">
        <v>0.70399999999999996</v>
      </c>
      <c r="D19" s="18">
        <f t="shared" si="15"/>
        <v>4449.28</v>
      </c>
      <c r="E19" s="18">
        <f t="shared" si="16"/>
        <v>1870.7200000000003</v>
      </c>
      <c r="F19" s="16">
        <v>1.4730000000000001</v>
      </c>
      <c r="G19" s="18">
        <f t="shared" si="2"/>
        <v>600.71321113374074</v>
      </c>
      <c r="H19" s="18">
        <f t="shared" si="3"/>
        <v>1270.0067888662595</v>
      </c>
      <c r="I19" s="16"/>
      <c r="J19" s="16">
        <v>15750</v>
      </c>
      <c r="K19" s="16">
        <v>0.72199999999999998</v>
      </c>
      <c r="L19" s="18">
        <f t="shared" si="4"/>
        <v>11371.5</v>
      </c>
      <c r="M19" s="18">
        <f t="shared" si="5"/>
        <v>4378.5</v>
      </c>
      <c r="N19" s="16">
        <v>1.51</v>
      </c>
      <c r="O19" s="18">
        <f t="shared" si="6"/>
        <v>1478.8311258278145</v>
      </c>
      <c r="P19" s="18">
        <f t="shared" si="7"/>
        <v>2899.6688741721855</v>
      </c>
      <c r="R19" s="16">
        <v>17850</v>
      </c>
      <c r="S19" s="16">
        <v>0.74</v>
      </c>
      <c r="T19" s="18">
        <f t="shared" si="8"/>
        <v>13209</v>
      </c>
      <c r="U19" s="18">
        <f t="shared" si="9"/>
        <v>4641</v>
      </c>
      <c r="V19" s="16">
        <v>1.548</v>
      </c>
      <c r="W19" s="18">
        <f t="shared" si="10"/>
        <v>1642.937984496124</v>
      </c>
      <c r="X19" s="18">
        <f t="shared" si="11"/>
        <v>2998.062015503876</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0.75900000000000001</v>
      </c>
      <c r="D24" s="18">
        <f>SUM(B24)*(C24)</f>
        <v>20265.3</v>
      </c>
      <c r="E24" s="18">
        <f>SUM(B24)-(D24)</f>
        <v>6434.7000000000007</v>
      </c>
      <c r="F24" s="16">
        <v>1.587</v>
      </c>
      <c r="G24" s="18">
        <f t="shared" ref="G24:G29" si="17">SUM(E24)-(H24)</f>
        <v>2380.0686200378072</v>
      </c>
      <c r="H24" s="18">
        <f t="shared" ref="H24:H29" si="18">SUM(E24)/(F24)</f>
        <v>4054.6313799621935</v>
      </c>
      <c r="I24" s="16"/>
      <c r="J24" s="16">
        <v>29100</v>
      </c>
      <c r="K24" s="16">
        <v>0.77800000000000002</v>
      </c>
      <c r="L24" s="18">
        <f>SUM(J24)*K24</f>
        <v>22639.8</v>
      </c>
      <c r="M24" s="18">
        <f>SUM(J24)-(L24)</f>
        <v>6460.2000000000007</v>
      </c>
      <c r="N24" s="16">
        <v>1.6279999999999999</v>
      </c>
      <c r="O24" s="18">
        <f>SUM(M24)-(P24)</f>
        <v>2492.0181818181818</v>
      </c>
      <c r="P24" s="18">
        <f>SUM(M24)/(N24)</f>
        <v>3968.1818181818189</v>
      </c>
      <c r="Q24" s="16"/>
      <c r="R24" s="16">
        <v>31800</v>
      </c>
      <c r="S24" s="16">
        <v>0.79700000000000004</v>
      </c>
      <c r="T24" s="18">
        <f>SUM(R24)*(S24)</f>
        <v>25344.600000000002</v>
      </c>
      <c r="U24" s="18">
        <f>SUM(R24)-(T24)</f>
        <v>6455.3999999999978</v>
      </c>
      <c r="V24" s="16">
        <v>1.669</v>
      </c>
      <c r="W24" s="18">
        <f>SUM(U24)-(X24)</f>
        <v>2587.5749550629112</v>
      </c>
      <c r="X24" s="18">
        <f>SUM(U24)/(V24)</f>
        <v>3867.8250449370867</v>
      </c>
      <c r="AC24" s="37"/>
    </row>
    <row r="25" spans="1:29" ht="27.6" x14ac:dyDescent="0.3">
      <c r="A25" s="16" t="s">
        <v>15</v>
      </c>
      <c r="B25" s="16">
        <v>35200</v>
      </c>
      <c r="C25" s="16">
        <v>0.75900000000000001</v>
      </c>
      <c r="D25" s="18">
        <f t="shared" ref="D25:D33" si="19">SUM(B25)*(C25)</f>
        <v>26716.799999999999</v>
      </c>
      <c r="E25" s="18">
        <f t="shared" ref="E25:E33" si="20">SUM(B25)-(D25)</f>
        <v>8483.2000000000007</v>
      </c>
      <c r="F25" s="16">
        <v>1.587</v>
      </c>
      <c r="G25" s="18">
        <f t="shared" si="17"/>
        <v>3137.7683679899183</v>
      </c>
      <c r="H25" s="18">
        <f t="shared" si="18"/>
        <v>5345.4316320100825</v>
      </c>
      <c r="I25" s="16"/>
      <c r="J25" s="16">
        <v>39500</v>
      </c>
      <c r="K25" s="16">
        <v>0.77800000000000002</v>
      </c>
      <c r="L25" s="18">
        <f t="shared" ref="L25:L29" si="21">SUM(J25)*K25</f>
        <v>30731</v>
      </c>
      <c r="M25" s="18">
        <f t="shared" ref="M25:M29" si="22">SUM(J25)-(L25)</f>
        <v>8769</v>
      </c>
      <c r="N25" s="16">
        <v>1.6279999999999999</v>
      </c>
      <c r="O25" s="18">
        <f t="shared" ref="O25:O33" si="23">SUM(M25)-(P25)</f>
        <v>3382.6363636363631</v>
      </c>
      <c r="P25" s="18">
        <f t="shared" ref="P25:P33" si="24">SUM(M25)/(N25)</f>
        <v>5386.3636363636369</v>
      </c>
      <c r="Q25" s="16"/>
      <c r="R25" s="16">
        <v>44350</v>
      </c>
      <c r="S25" s="16">
        <v>0.79700000000000004</v>
      </c>
      <c r="T25" s="18">
        <f t="shared" ref="T25:T33" si="25">SUM(R25)*(S25)</f>
        <v>35346.950000000004</v>
      </c>
      <c r="U25" s="18">
        <f t="shared" ref="U25:U33" si="26">SUM(R25)-(T25)</f>
        <v>9003.0499999999956</v>
      </c>
      <c r="V25" s="16">
        <v>1.669</v>
      </c>
      <c r="W25" s="18">
        <f t="shared" ref="W25:W33" si="27">SUM(U25)-(X25)</f>
        <v>3608.7719892150972</v>
      </c>
      <c r="X25" s="18">
        <f t="shared" ref="X25:X33" si="28">SUM(U25)/(V25)</f>
        <v>5394.2780107848985</v>
      </c>
      <c r="AC25" s="37"/>
    </row>
    <row r="26" spans="1:29" x14ac:dyDescent="0.3">
      <c r="A26" s="16" t="s">
        <v>16</v>
      </c>
      <c r="B26" s="16">
        <v>33000</v>
      </c>
      <c r="C26" s="16">
        <v>0.75900000000000001</v>
      </c>
      <c r="D26" s="18">
        <f t="shared" si="19"/>
        <v>25047</v>
      </c>
      <c r="E26" s="18">
        <f t="shared" si="20"/>
        <v>7953</v>
      </c>
      <c r="F26" s="16">
        <v>1.587</v>
      </c>
      <c r="G26" s="18">
        <f t="shared" si="17"/>
        <v>2941.6578449905483</v>
      </c>
      <c r="H26" s="18">
        <f t="shared" si="18"/>
        <v>5011.3421550094517</v>
      </c>
      <c r="I26" s="16"/>
      <c r="J26" s="16">
        <v>35950</v>
      </c>
      <c r="K26" s="16">
        <v>0.77800000000000002</v>
      </c>
      <c r="L26" s="18">
        <f t="shared" si="21"/>
        <v>27969.100000000002</v>
      </c>
      <c r="M26" s="18">
        <f t="shared" si="22"/>
        <v>7980.8999999999978</v>
      </c>
      <c r="N26" s="16">
        <v>1.6279999999999999</v>
      </c>
      <c r="O26" s="18">
        <f t="shared" si="23"/>
        <v>3078.6272727272717</v>
      </c>
      <c r="P26" s="18">
        <f t="shared" si="24"/>
        <v>4902.2727272727261</v>
      </c>
      <c r="Q26" s="16"/>
      <c r="R26" s="16">
        <v>39400</v>
      </c>
      <c r="S26" s="16">
        <v>0.79700000000000004</v>
      </c>
      <c r="T26" s="18">
        <f t="shared" si="25"/>
        <v>31401.800000000003</v>
      </c>
      <c r="U26" s="18">
        <f t="shared" si="26"/>
        <v>7998.1999999999971</v>
      </c>
      <c r="V26" s="16">
        <v>1.669</v>
      </c>
      <c r="W26" s="18">
        <f t="shared" si="27"/>
        <v>3205.9890952666256</v>
      </c>
      <c r="X26" s="18">
        <f t="shared" si="28"/>
        <v>4792.2109047333715</v>
      </c>
      <c r="AC26" s="37"/>
    </row>
    <row r="27" spans="1:29" x14ac:dyDescent="0.3">
      <c r="A27" s="16" t="s">
        <v>17</v>
      </c>
      <c r="B27" s="16">
        <v>12200</v>
      </c>
      <c r="C27" s="16">
        <v>0.75900000000000001</v>
      </c>
      <c r="D27" s="18">
        <f t="shared" si="19"/>
        <v>9259.7999999999993</v>
      </c>
      <c r="E27" s="18">
        <f t="shared" si="20"/>
        <v>2940.2000000000007</v>
      </c>
      <c r="F27" s="16">
        <v>1.587</v>
      </c>
      <c r="G27" s="18">
        <f t="shared" si="17"/>
        <v>1087.521991178324</v>
      </c>
      <c r="H27" s="18">
        <f t="shared" si="18"/>
        <v>1852.6780088216767</v>
      </c>
      <c r="I27" s="16"/>
      <c r="J27" s="16">
        <v>13900</v>
      </c>
      <c r="K27" s="16">
        <v>0.77800000000000002</v>
      </c>
      <c r="L27" s="18">
        <f t="shared" si="21"/>
        <v>10814.2</v>
      </c>
      <c r="M27" s="18">
        <f t="shared" si="22"/>
        <v>3085.7999999999993</v>
      </c>
      <c r="N27" s="16">
        <v>1.6279999999999999</v>
      </c>
      <c r="O27" s="18">
        <f t="shared" si="23"/>
        <v>1190.3454545454542</v>
      </c>
      <c r="P27" s="18">
        <f t="shared" si="24"/>
        <v>1895.454545454545</v>
      </c>
      <c r="Q27" s="16"/>
      <c r="R27" s="16">
        <v>15650</v>
      </c>
      <c r="S27" s="16">
        <v>0.79700000000000004</v>
      </c>
      <c r="T27" s="18">
        <f t="shared" si="25"/>
        <v>12473.050000000001</v>
      </c>
      <c r="U27" s="18">
        <f t="shared" si="26"/>
        <v>3176.9499999999989</v>
      </c>
      <c r="V27" s="16">
        <v>1.669</v>
      </c>
      <c r="W27" s="18">
        <f t="shared" si="27"/>
        <v>1273.4449071300176</v>
      </c>
      <c r="X27" s="18">
        <f t="shared" si="28"/>
        <v>1903.5050928699814</v>
      </c>
      <c r="AC27" s="37"/>
    </row>
    <row r="28" spans="1:29" ht="27.6" x14ac:dyDescent="0.3">
      <c r="A28" s="16" t="s">
        <v>18</v>
      </c>
      <c r="B28" s="16">
        <v>23050</v>
      </c>
      <c r="C28" s="16">
        <v>0.75900000000000001</v>
      </c>
      <c r="D28" s="18">
        <f t="shared" si="19"/>
        <v>17494.95</v>
      </c>
      <c r="E28" s="18">
        <f t="shared" si="20"/>
        <v>5555.0499999999993</v>
      </c>
      <c r="F28" s="16">
        <v>1.587</v>
      </c>
      <c r="G28" s="18">
        <f t="shared" si="17"/>
        <v>2054.7034341524886</v>
      </c>
      <c r="H28" s="18">
        <f t="shared" si="18"/>
        <v>3500.3465658475106</v>
      </c>
      <c r="I28" s="16"/>
      <c r="J28" s="16">
        <v>26450</v>
      </c>
      <c r="K28" s="16">
        <v>0.77800000000000002</v>
      </c>
      <c r="L28" s="18">
        <f t="shared" si="21"/>
        <v>20578.100000000002</v>
      </c>
      <c r="M28" s="18">
        <f t="shared" si="22"/>
        <v>5871.8999999999978</v>
      </c>
      <c r="N28" s="16">
        <v>1.6279999999999999</v>
      </c>
      <c r="O28" s="18">
        <f t="shared" si="23"/>
        <v>2265.0818181818172</v>
      </c>
      <c r="P28" s="18">
        <f t="shared" si="24"/>
        <v>3606.8181818181806</v>
      </c>
      <c r="Q28" s="16"/>
      <c r="R28" s="16">
        <v>30350</v>
      </c>
      <c r="S28" s="16">
        <v>0.79700000000000004</v>
      </c>
      <c r="T28" s="18">
        <f t="shared" si="25"/>
        <v>24188.95</v>
      </c>
      <c r="U28" s="18">
        <f t="shared" si="26"/>
        <v>6161.0499999999993</v>
      </c>
      <c r="V28" s="16">
        <v>1.669</v>
      </c>
      <c r="W28" s="18">
        <f t="shared" si="27"/>
        <v>2469.5880467345714</v>
      </c>
      <c r="X28" s="18">
        <f t="shared" si="28"/>
        <v>3691.4619532654278</v>
      </c>
      <c r="AC28" s="37"/>
    </row>
    <row r="29" spans="1:29" x14ac:dyDescent="0.3">
      <c r="A29" s="16" t="s">
        <v>379</v>
      </c>
      <c r="B29" s="16">
        <v>22750</v>
      </c>
      <c r="C29" s="16">
        <v>0.75900000000000001</v>
      </c>
      <c r="D29" s="18">
        <f t="shared" si="19"/>
        <v>17267.25</v>
      </c>
      <c r="E29" s="18">
        <f t="shared" si="20"/>
        <v>5482.75</v>
      </c>
      <c r="F29" s="16">
        <v>1.587</v>
      </c>
      <c r="G29" s="18">
        <f t="shared" si="17"/>
        <v>2027.9610901071201</v>
      </c>
      <c r="H29" s="18">
        <f t="shared" si="18"/>
        <v>3454.7889098928799</v>
      </c>
      <c r="I29" s="16"/>
      <c r="J29" s="16">
        <v>24650</v>
      </c>
      <c r="K29" s="16">
        <v>0.77800000000000002</v>
      </c>
      <c r="L29" s="18">
        <f t="shared" si="21"/>
        <v>19177.7</v>
      </c>
      <c r="M29" s="18">
        <f t="shared" si="22"/>
        <v>5472.2999999999993</v>
      </c>
      <c r="N29" s="16">
        <v>1.6279999999999999</v>
      </c>
      <c r="O29" s="18">
        <f t="shared" si="23"/>
        <v>2110.9363636363632</v>
      </c>
      <c r="P29" s="18">
        <f t="shared" si="24"/>
        <v>3361.363636363636</v>
      </c>
      <c r="Q29" s="16"/>
      <c r="R29" s="16">
        <v>26950</v>
      </c>
      <c r="S29" s="16">
        <v>0.79700000000000004</v>
      </c>
      <c r="T29" s="18">
        <f t="shared" si="25"/>
        <v>21479.15</v>
      </c>
      <c r="U29" s="18">
        <f t="shared" si="26"/>
        <v>5470.8499999999985</v>
      </c>
      <c r="V29" s="16">
        <v>1.669</v>
      </c>
      <c r="W29" s="18">
        <f t="shared" si="27"/>
        <v>2192.9290892750146</v>
      </c>
      <c r="X29" s="18">
        <f t="shared" si="28"/>
        <v>3277.920910724984</v>
      </c>
      <c r="AC29" s="37"/>
    </row>
    <row r="30" spans="1:29" s="43" customFormat="1" x14ac:dyDescent="0.3">
      <c r="A30" s="15" t="s">
        <v>226</v>
      </c>
      <c r="B30" s="15"/>
      <c r="C30" s="15"/>
      <c r="D30" s="19">
        <f>SUM(D24:D29)</f>
        <v>116051.1</v>
      </c>
      <c r="E30" s="19">
        <f t="shared" ref="E30" si="29">SUM(E24:E29)</f>
        <v>36848.9</v>
      </c>
      <c r="F30" s="19"/>
      <c r="G30" s="19">
        <f t="shared" ref="G30" si="30">SUM(G24:G29)</f>
        <v>13629.681348456208</v>
      </c>
      <c r="H30" s="19">
        <f t="shared" ref="H30" si="31">SUM(H24:H29)</f>
        <v>23219.218651543793</v>
      </c>
      <c r="I30" s="15"/>
      <c r="J30" s="15"/>
      <c r="K30" s="15"/>
      <c r="L30" s="19">
        <f>SUM(L24:L29)</f>
        <v>131909.90000000002</v>
      </c>
      <c r="M30" s="19">
        <f t="shared" ref="M30" si="32">SUM(M24:M29)</f>
        <v>37640.099999999991</v>
      </c>
      <c r="N30" s="19"/>
      <c r="O30" s="19">
        <f t="shared" ref="O30" si="33">SUM(O24:O29)</f>
        <v>14519.645454545451</v>
      </c>
      <c r="P30" s="19">
        <f t="shared" ref="P30" si="34">SUM(P24:P29)</f>
        <v>23120.454545454544</v>
      </c>
      <c r="R30" s="15"/>
      <c r="S30" s="15"/>
      <c r="T30" s="19">
        <f>SUM(T24:T29)</f>
        <v>150234.5</v>
      </c>
      <c r="U30" s="19">
        <f t="shared" ref="U30" si="35">SUM(U24:U29)</f>
        <v>38265.499999999993</v>
      </c>
      <c r="V30" s="19"/>
      <c r="W30" s="19">
        <f t="shared" ref="W30" si="36">SUM(W24:W29)</f>
        <v>15338.298082684236</v>
      </c>
      <c r="X30" s="19">
        <f t="shared" ref="X30" si="37">SUM(X24:X29)</f>
        <v>22927.201917315753</v>
      </c>
    </row>
    <row r="31" spans="1:29" x14ac:dyDescent="0.3">
      <c r="A31" s="16" t="s">
        <v>19</v>
      </c>
      <c r="B31" s="16">
        <v>29000</v>
      </c>
      <c r="C31" s="16">
        <v>0.75900000000000001</v>
      </c>
      <c r="D31" s="16">
        <f t="shared" si="19"/>
        <v>22011</v>
      </c>
      <c r="E31" s="16">
        <f t="shared" si="20"/>
        <v>6989</v>
      </c>
      <c r="F31" s="16">
        <v>1.587</v>
      </c>
      <c r="G31" s="18">
        <f>SUM(E31)-(H31)</f>
        <v>2585.0932577189669</v>
      </c>
      <c r="H31" s="18">
        <f>SUM(E31)/(F31)</f>
        <v>4403.9067422810331</v>
      </c>
      <c r="I31" s="16"/>
      <c r="J31" s="16">
        <v>31450</v>
      </c>
      <c r="K31" s="16">
        <v>0.77800000000000002</v>
      </c>
      <c r="L31" s="18">
        <f t="shared" ref="L31:L33" si="38">SUM(J31)*K31</f>
        <v>24468.100000000002</v>
      </c>
      <c r="M31" s="18">
        <f t="shared" ref="M31:M33" si="39">SUM(J31)-(L31)</f>
        <v>6981.8999999999978</v>
      </c>
      <c r="N31" s="16">
        <v>1.6279999999999999</v>
      </c>
      <c r="O31" s="18">
        <f t="shared" si="23"/>
        <v>2693.2636363636357</v>
      </c>
      <c r="P31" s="18">
        <f t="shared" si="24"/>
        <v>4288.6363636363621</v>
      </c>
      <c r="Q31" s="16"/>
      <c r="R31" s="16">
        <v>33850</v>
      </c>
      <c r="S31" s="16">
        <v>0.79700000000000004</v>
      </c>
      <c r="T31" s="18">
        <f>SUM(R31)*(S31)</f>
        <v>26978.45</v>
      </c>
      <c r="U31" s="18">
        <f>SUM(R31)-(T31)</f>
        <v>6871.5499999999993</v>
      </c>
      <c r="V31" s="16">
        <v>1.669</v>
      </c>
      <c r="W31" s="18">
        <f t="shared" si="27"/>
        <v>2754.3840323547029</v>
      </c>
      <c r="X31" s="18">
        <f t="shared" si="28"/>
        <v>4117.1659676452964</v>
      </c>
      <c r="AC31" s="37"/>
    </row>
    <row r="32" spans="1:29" x14ac:dyDescent="0.3">
      <c r="A32" s="16" t="s">
        <v>20</v>
      </c>
      <c r="B32" s="16">
        <v>17450</v>
      </c>
      <c r="C32" s="16">
        <v>0.75900000000000001</v>
      </c>
      <c r="D32" s="18">
        <f t="shared" si="19"/>
        <v>13244.55</v>
      </c>
      <c r="E32" s="18">
        <f t="shared" si="20"/>
        <v>4205.4500000000007</v>
      </c>
      <c r="F32" s="16">
        <v>1.587</v>
      </c>
      <c r="G32" s="18">
        <f>SUM(E32)-(H32)</f>
        <v>1555.5130119722749</v>
      </c>
      <c r="H32" s="18">
        <f>SUM(E32)/(F32)</f>
        <v>2649.9369880277259</v>
      </c>
      <c r="I32" s="16"/>
      <c r="J32" s="16">
        <v>18950</v>
      </c>
      <c r="K32" s="16">
        <v>0.77800000000000002</v>
      </c>
      <c r="L32" s="18">
        <f t="shared" si="38"/>
        <v>14743.1</v>
      </c>
      <c r="M32" s="18">
        <f t="shared" si="39"/>
        <v>4206.8999999999996</v>
      </c>
      <c r="N32" s="16">
        <v>1.6279999999999999</v>
      </c>
      <c r="O32" s="18">
        <f t="shared" si="23"/>
        <v>1622.8090909090906</v>
      </c>
      <c r="P32" s="18">
        <f t="shared" si="24"/>
        <v>2584.090909090909</v>
      </c>
      <c r="Q32" s="16"/>
      <c r="R32" s="16">
        <v>20850</v>
      </c>
      <c r="S32" s="16">
        <v>0.79700000000000004</v>
      </c>
      <c r="T32" s="18">
        <f>SUM(R32)*(S32)</f>
        <v>16617.45</v>
      </c>
      <c r="U32" s="18">
        <f>SUM(R32)-(T32)</f>
        <v>4232.5499999999993</v>
      </c>
      <c r="V32" s="16">
        <v>1.669</v>
      </c>
      <c r="W32" s="18">
        <f t="shared" si="27"/>
        <v>1696.5703714799279</v>
      </c>
      <c r="X32" s="18">
        <f t="shared" si="28"/>
        <v>2535.9796285200714</v>
      </c>
      <c r="AC32" s="37"/>
    </row>
    <row r="33" spans="1:32" x14ac:dyDescent="0.3">
      <c r="A33" s="16" t="s">
        <v>21</v>
      </c>
      <c r="B33" s="16">
        <v>19000</v>
      </c>
      <c r="C33" s="16">
        <v>0.75900000000000001</v>
      </c>
      <c r="D33" s="16">
        <f t="shared" si="19"/>
        <v>14421</v>
      </c>
      <c r="E33" s="16">
        <f t="shared" si="20"/>
        <v>4579</v>
      </c>
      <c r="F33" s="16">
        <v>1.587</v>
      </c>
      <c r="G33" s="18">
        <f>SUM(E33)-(H33)</f>
        <v>1693.6817895400127</v>
      </c>
      <c r="H33" s="18">
        <f>SUM(E33)/(F33)</f>
        <v>2885.3182104599873</v>
      </c>
      <c r="I33" s="16"/>
      <c r="J33" s="16">
        <v>20500</v>
      </c>
      <c r="K33" s="16">
        <v>0.77800000000000002</v>
      </c>
      <c r="L33" s="18">
        <f t="shared" si="38"/>
        <v>15949</v>
      </c>
      <c r="M33" s="18">
        <f t="shared" si="39"/>
        <v>4551</v>
      </c>
      <c r="N33" s="16">
        <v>1.6279999999999999</v>
      </c>
      <c r="O33" s="18">
        <f t="shared" si="23"/>
        <v>1755.5454545454545</v>
      </c>
      <c r="P33" s="18">
        <f t="shared" si="24"/>
        <v>2795.4545454545455</v>
      </c>
      <c r="Q33" s="16"/>
      <c r="R33" s="16">
        <v>22150</v>
      </c>
      <c r="S33" s="16">
        <v>0.79700000000000004</v>
      </c>
      <c r="T33" s="18">
        <f t="shared" si="25"/>
        <v>17653.55</v>
      </c>
      <c r="U33" s="18">
        <f t="shared" si="26"/>
        <v>4496.4500000000007</v>
      </c>
      <c r="V33" s="16">
        <v>1.669</v>
      </c>
      <c r="W33" s="18">
        <f t="shared" si="27"/>
        <v>1802.351737567406</v>
      </c>
      <c r="X33" s="18">
        <f t="shared" si="28"/>
        <v>2694.0982624325948</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0.81799999999999995</v>
      </c>
      <c r="D39" s="18">
        <f>SUM(B39)*(C39)</f>
        <v>26135.1</v>
      </c>
      <c r="E39" s="18">
        <f>SUM(B39)-(D39)</f>
        <v>5814.9000000000015</v>
      </c>
      <c r="F39" s="16">
        <v>1.7110000000000001</v>
      </c>
      <c r="G39" s="18">
        <f>SUM(E39)-(H39)</f>
        <v>2416.3611338398605</v>
      </c>
      <c r="H39" s="18">
        <f>SUM(E39)/(F39)</f>
        <v>3398.538866160141</v>
      </c>
      <c r="I39" s="16"/>
      <c r="J39" s="16">
        <v>34500</v>
      </c>
      <c r="K39" s="16">
        <v>0.83799999999999997</v>
      </c>
      <c r="L39" s="16">
        <f>SUM(J39)*(K39)</f>
        <v>28911</v>
      </c>
      <c r="M39" s="18">
        <f>SUM(J39)-(L39)</f>
        <v>5589</v>
      </c>
      <c r="N39" s="16">
        <v>1.754</v>
      </c>
      <c r="O39" s="18">
        <f t="shared" ref="O39:O44" si="40">SUM(M39)-(P39)</f>
        <v>2402.5689851767388</v>
      </c>
      <c r="P39" s="18">
        <f t="shared" ref="P39:P44" si="41">SUM(M39)/(N39)</f>
        <v>3186.4310148232612</v>
      </c>
      <c r="Q39" s="16"/>
      <c r="R39" s="16">
        <v>37050</v>
      </c>
      <c r="S39" s="16">
        <v>0.85899999999999999</v>
      </c>
      <c r="T39" s="18">
        <f t="shared" ref="T39:T44" si="42">SUM(R39)*S39</f>
        <v>31825.95</v>
      </c>
      <c r="U39" s="18">
        <f t="shared" ref="U39:U44" si="43">SUM(R39)-(T39)</f>
        <v>5224.0499999999993</v>
      </c>
      <c r="V39" s="16">
        <v>1.798</v>
      </c>
      <c r="W39" s="18">
        <f>SUM(U39)-(X39)</f>
        <v>2318.5716907675192</v>
      </c>
      <c r="X39" s="18">
        <f>SUM(U39)/(V39)</f>
        <v>2905.4783092324801</v>
      </c>
      <c r="AC39" s="37"/>
    </row>
    <row r="40" spans="1:32" ht="27.6" x14ac:dyDescent="0.3">
      <c r="A40" s="16" t="s">
        <v>15</v>
      </c>
      <c r="B40" s="16">
        <v>50100</v>
      </c>
      <c r="C40" s="16">
        <v>0.81799999999999995</v>
      </c>
      <c r="D40" s="18">
        <f t="shared" ref="D40:D48" si="44">SUM(B40)*(C40)</f>
        <v>40981.799999999996</v>
      </c>
      <c r="E40" s="18">
        <f t="shared" ref="E40:E48" si="45">SUM(B40)-(D40)</f>
        <v>9118.2000000000044</v>
      </c>
      <c r="F40" s="16">
        <v>1.7110000000000001</v>
      </c>
      <c r="G40" s="18">
        <f t="shared" ref="G40:G48" si="46">SUM(E40)-(H40)</f>
        <v>3789.0357685564022</v>
      </c>
      <c r="H40" s="18">
        <f t="shared" ref="H40:H48" si="47">SUM(E40)/(F40)</f>
        <v>5329.1642314436021</v>
      </c>
      <c r="I40" s="16"/>
      <c r="J40" s="16">
        <v>55050</v>
      </c>
      <c r="K40" s="16">
        <v>0.83799999999999997</v>
      </c>
      <c r="L40" s="18">
        <f t="shared" ref="L40:L48" si="48">SUM(J40)*(K40)</f>
        <v>46131.9</v>
      </c>
      <c r="M40" s="18">
        <f t="shared" ref="M40:M48" si="49">SUM(J40)-(L40)</f>
        <v>8918.0999999999985</v>
      </c>
      <c r="N40" s="16">
        <v>1.754</v>
      </c>
      <c r="O40" s="18">
        <f t="shared" si="40"/>
        <v>3833.6644241733175</v>
      </c>
      <c r="P40" s="18">
        <f t="shared" si="41"/>
        <v>5084.4355758266811</v>
      </c>
      <c r="Q40" s="16"/>
      <c r="R40" s="16">
        <v>59900</v>
      </c>
      <c r="S40" s="16">
        <v>0.85899999999999999</v>
      </c>
      <c r="T40" s="18">
        <f t="shared" si="42"/>
        <v>51454.1</v>
      </c>
      <c r="U40" s="18">
        <f t="shared" si="43"/>
        <v>8445.9000000000015</v>
      </c>
      <c r="V40" s="16">
        <v>1.798</v>
      </c>
      <c r="W40" s="18">
        <f t="shared" ref="W40:W48" si="50">SUM(U40)-(X40)</f>
        <v>3748.5140155728595</v>
      </c>
      <c r="X40" s="18">
        <f t="shared" ref="X40:X48" si="51">SUM(U40)/(V40)</f>
        <v>4697.3859844271419</v>
      </c>
      <c r="AC40" s="37"/>
    </row>
    <row r="41" spans="1:32" x14ac:dyDescent="0.3">
      <c r="A41" s="16" t="s">
        <v>16</v>
      </c>
      <c r="B41" s="16">
        <v>45950</v>
      </c>
      <c r="C41" s="16">
        <v>0.81799999999999995</v>
      </c>
      <c r="D41" s="18">
        <f t="shared" si="44"/>
        <v>37587.1</v>
      </c>
      <c r="E41" s="18">
        <f t="shared" si="45"/>
        <v>8362.9000000000015</v>
      </c>
      <c r="F41" s="16">
        <v>1.7110000000000001</v>
      </c>
      <c r="G41" s="18">
        <f t="shared" si="46"/>
        <v>3475.173524254823</v>
      </c>
      <c r="H41" s="18">
        <f t="shared" si="47"/>
        <v>4887.7264757451785</v>
      </c>
      <c r="I41" s="16"/>
      <c r="J41" s="16">
        <v>49550</v>
      </c>
      <c r="K41" s="16">
        <v>0.83799999999999997</v>
      </c>
      <c r="L41" s="18">
        <f t="shared" si="48"/>
        <v>41522.9</v>
      </c>
      <c r="M41" s="18">
        <f t="shared" si="49"/>
        <v>8027.0999999999985</v>
      </c>
      <c r="N41" s="16">
        <v>1.754</v>
      </c>
      <c r="O41" s="18">
        <f t="shared" si="40"/>
        <v>3450.6461801596342</v>
      </c>
      <c r="P41" s="18">
        <f t="shared" si="41"/>
        <v>4576.4538198403643</v>
      </c>
      <c r="Q41" s="16"/>
      <c r="R41" s="16">
        <v>53150</v>
      </c>
      <c r="S41" s="16">
        <v>0.85899999999999999</v>
      </c>
      <c r="T41" s="18">
        <f t="shared" si="42"/>
        <v>45655.85</v>
      </c>
      <c r="U41" s="18">
        <f t="shared" si="43"/>
        <v>7494.1500000000015</v>
      </c>
      <c r="V41" s="16">
        <v>1.798</v>
      </c>
      <c r="W41" s="18">
        <f t="shared" si="50"/>
        <v>3326.1021690767529</v>
      </c>
      <c r="X41" s="18">
        <f t="shared" si="51"/>
        <v>4168.0478309232485</v>
      </c>
      <c r="AC41" s="37"/>
    </row>
    <row r="42" spans="1:32" x14ac:dyDescent="0.3">
      <c r="A42" s="16" t="s">
        <v>17</v>
      </c>
      <c r="B42" s="16">
        <v>17400</v>
      </c>
      <c r="C42" s="16">
        <v>0.81799999999999995</v>
      </c>
      <c r="D42" s="18">
        <f t="shared" si="44"/>
        <v>14233.199999999999</v>
      </c>
      <c r="E42" s="18">
        <f t="shared" si="45"/>
        <v>3166.8000000000011</v>
      </c>
      <c r="F42" s="16">
        <v>1.7110000000000001</v>
      </c>
      <c r="G42" s="18">
        <f t="shared" si="46"/>
        <v>1315.9525423728819</v>
      </c>
      <c r="H42" s="18">
        <f t="shared" si="47"/>
        <v>1850.8474576271192</v>
      </c>
      <c r="I42" s="16"/>
      <c r="J42" s="16">
        <v>19150</v>
      </c>
      <c r="K42" s="16">
        <v>0.83799999999999997</v>
      </c>
      <c r="L42" s="18">
        <f t="shared" si="48"/>
        <v>16047.699999999999</v>
      </c>
      <c r="M42" s="18">
        <f t="shared" si="49"/>
        <v>3102.3000000000011</v>
      </c>
      <c r="N42" s="16">
        <v>1.754</v>
      </c>
      <c r="O42" s="18">
        <f t="shared" si="40"/>
        <v>1333.599885974915</v>
      </c>
      <c r="P42" s="18">
        <f t="shared" si="41"/>
        <v>1768.7001140250861</v>
      </c>
      <c r="Q42" s="16"/>
      <c r="R42" s="16">
        <v>20900</v>
      </c>
      <c r="S42" s="16">
        <v>0.85899999999999999</v>
      </c>
      <c r="T42" s="18">
        <f t="shared" si="42"/>
        <v>17953.099999999999</v>
      </c>
      <c r="U42" s="18">
        <f t="shared" si="43"/>
        <v>2946.9000000000015</v>
      </c>
      <c r="V42" s="16">
        <v>1.798</v>
      </c>
      <c r="W42" s="18">
        <f t="shared" si="50"/>
        <v>1307.9122358175757</v>
      </c>
      <c r="X42" s="18">
        <f t="shared" si="51"/>
        <v>1638.9877641824257</v>
      </c>
      <c r="AC42" s="37"/>
    </row>
    <row r="43" spans="1:32" ht="27.6" x14ac:dyDescent="0.3">
      <c r="A43" s="16" t="s">
        <v>18</v>
      </c>
      <c r="B43" s="16">
        <v>38650</v>
      </c>
      <c r="C43" s="16">
        <v>0.81799999999999995</v>
      </c>
      <c r="D43" s="18">
        <f t="shared" si="44"/>
        <v>31615.699999999997</v>
      </c>
      <c r="E43" s="18">
        <f t="shared" si="45"/>
        <v>7034.3000000000029</v>
      </c>
      <c r="F43" s="16">
        <v>1.7110000000000001</v>
      </c>
      <c r="G43" s="18">
        <f t="shared" si="46"/>
        <v>2923.0784921098784</v>
      </c>
      <c r="H43" s="18">
        <f t="shared" si="47"/>
        <v>4111.2215078901245</v>
      </c>
      <c r="I43" s="16"/>
      <c r="J43" s="16">
        <v>43650</v>
      </c>
      <c r="K43" s="16">
        <v>0.83799999999999997</v>
      </c>
      <c r="L43" s="18">
        <f t="shared" si="48"/>
        <v>36578.699999999997</v>
      </c>
      <c r="M43" s="18">
        <f t="shared" si="49"/>
        <v>7071.3000000000029</v>
      </c>
      <c r="N43" s="16">
        <v>1.754</v>
      </c>
      <c r="O43" s="18">
        <f t="shared" si="40"/>
        <v>3039.7720638540491</v>
      </c>
      <c r="P43" s="18">
        <f t="shared" si="41"/>
        <v>4031.5279361459538</v>
      </c>
      <c r="Q43" s="16"/>
      <c r="R43" s="16">
        <v>48650</v>
      </c>
      <c r="S43" s="16">
        <v>0.85899999999999999</v>
      </c>
      <c r="T43" s="18">
        <f t="shared" si="42"/>
        <v>41790.35</v>
      </c>
      <c r="U43" s="18">
        <f t="shared" si="43"/>
        <v>6859.6500000000015</v>
      </c>
      <c r="V43" s="16">
        <v>1.798</v>
      </c>
      <c r="W43" s="18">
        <f t="shared" si="50"/>
        <v>3044.4942714126814</v>
      </c>
      <c r="X43" s="18">
        <f t="shared" si="51"/>
        <v>3815.15572858732</v>
      </c>
      <c r="AC43" s="37"/>
    </row>
    <row r="44" spans="1:32" x14ac:dyDescent="0.3">
      <c r="A44" s="16" t="s">
        <v>379</v>
      </c>
      <c r="B44" s="16">
        <v>29250</v>
      </c>
      <c r="C44" s="16">
        <v>0.81799999999999995</v>
      </c>
      <c r="D44" s="18">
        <f t="shared" si="44"/>
        <v>23926.5</v>
      </c>
      <c r="E44" s="18">
        <f t="shared" si="45"/>
        <v>5323.5</v>
      </c>
      <c r="F44" s="16">
        <v>1.7110000000000001</v>
      </c>
      <c r="G44" s="18">
        <f t="shared" si="46"/>
        <v>2212.1616014026886</v>
      </c>
      <c r="H44" s="18">
        <f t="shared" si="47"/>
        <v>3111.3383985973114</v>
      </c>
      <c r="I44" s="16"/>
      <c r="J44" s="16">
        <v>31550</v>
      </c>
      <c r="K44" s="16">
        <v>0.83799999999999997</v>
      </c>
      <c r="L44" s="18">
        <f t="shared" si="48"/>
        <v>26438.899999999998</v>
      </c>
      <c r="M44" s="18">
        <f t="shared" si="49"/>
        <v>5111.1000000000022</v>
      </c>
      <c r="N44" s="16">
        <v>1.754</v>
      </c>
      <c r="O44" s="18">
        <f t="shared" si="40"/>
        <v>2197.131927023946</v>
      </c>
      <c r="P44" s="18">
        <f t="shared" si="41"/>
        <v>2913.9680729760562</v>
      </c>
      <c r="Q44" s="16"/>
      <c r="R44" s="16">
        <v>33850</v>
      </c>
      <c r="S44" s="16">
        <v>0.85899999999999999</v>
      </c>
      <c r="T44" s="18">
        <f t="shared" si="42"/>
        <v>29077.149999999998</v>
      </c>
      <c r="U44" s="18">
        <f t="shared" si="43"/>
        <v>4772.8500000000022</v>
      </c>
      <c r="V44" s="16">
        <v>1.798</v>
      </c>
      <c r="W44" s="18">
        <f t="shared" si="50"/>
        <v>2118.3171857619586</v>
      </c>
      <c r="X44" s="18">
        <f t="shared" si="51"/>
        <v>2654.5328142380436</v>
      </c>
      <c r="AC44" s="37"/>
    </row>
    <row r="45" spans="1:32" s="43" customFormat="1" x14ac:dyDescent="0.3">
      <c r="A45" s="15" t="s">
        <v>226</v>
      </c>
      <c r="B45" s="15"/>
      <c r="C45" s="15"/>
      <c r="D45" s="19">
        <f>SUM(D39:D44)</f>
        <v>174479.4</v>
      </c>
      <c r="E45" s="19">
        <f t="shared" ref="E45" si="52">SUM(E39:E44)</f>
        <v>38820.600000000013</v>
      </c>
      <c r="F45" s="19"/>
      <c r="G45" s="19">
        <f t="shared" ref="G45" si="53">SUM(G39:G44)</f>
        <v>16131.763062536535</v>
      </c>
      <c r="H45" s="19">
        <f t="shared" ref="H45" si="54">SUM(H39:H44)</f>
        <v>22688.836937463475</v>
      </c>
      <c r="I45" s="15"/>
      <c r="J45" s="15"/>
      <c r="K45" s="15"/>
      <c r="L45" s="19">
        <f>SUM(L39:L44)</f>
        <v>195631.1</v>
      </c>
      <c r="M45" s="19">
        <f t="shared" ref="M45" si="55">SUM(M39:M44)</f>
        <v>37818.900000000009</v>
      </c>
      <c r="N45" s="19"/>
      <c r="O45" s="19">
        <f t="shared" ref="O45" si="56">SUM(O39:O44)</f>
        <v>16257.383466362598</v>
      </c>
      <c r="P45" s="19">
        <f t="shared" ref="P45" si="57">SUM(P39:P44)</f>
        <v>21561.516533637401</v>
      </c>
      <c r="R45" s="15"/>
      <c r="S45" s="15"/>
      <c r="T45" s="19">
        <f>SUM(T39:T44)</f>
        <v>217756.5</v>
      </c>
      <c r="U45" s="19">
        <f t="shared" ref="U45" si="58">SUM(U39:U44)</f>
        <v>35743.500000000007</v>
      </c>
      <c r="V45" s="19"/>
      <c r="W45" s="19">
        <f t="shared" ref="W45" si="59">SUM(W39:W44)</f>
        <v>15863.911568409345</v>
      </c>
      <c r="X45" s="19">
        <f t="shared" ref="X45" si="60">SUM(X39:X44)</f>
        <v>19879.588431590659</v>
      </c>
    </row>
    <row r="46" spans="1:32" x14ac:dyDescent="0.3">
      <c r="A46" s="16" t="s">
        <v>19</v>
      </c>
      <c r="B46" s="16">
        <v>36600</v>
      </c>
      <c r="C46" s="16">
        <v>0.81799999999999995</v>
      </c>
      <c r="D46" s="18">
        <f t="shared" si="44"/>
        <v>29938.799999999999</v>
      </c>
      <c r="E46" s="18">
        <f t="shared" si="45"/>
        <v>6661.2000000000007</v>
      </c>
      <c r="F46" s="16">
        <v>1.7110000000000001</v>
      </c>
      <c r="G46" s="18">
        <f t="shared" si="46"/>
        <v>2768.038106370544</v>
      </c>
      <c r="H46" s="18">
        <f t="shared" si="47"/>
        <v>3893.1618936294567</v>
      </c>
      <c r="I46" s="16"/>
      <c r="J46" s="16">
        <v>39100</v>
      </c>
      <c r="K46" s="16">
        <v>0.83799999999999997</v>
      </c>
      <c r="L46" s="18">
        <f t="shared" si="48"/>
        <v>32765.8</v>
      </c>
      <c r="M46" s="18">
        <f t="shared" si="49"/>
        <v>6334.2000000000007</v>
      </c>
      <c r="N46" s="16">
        <v>1.754</v>
      </c>
      <c r="O46" s="18">
        <f>SUM(M46)-(P46)</f>
        <v>2722.9115165336375</v>
      </c>
      <c r="P46" s="18">
        <f>SUM(M46)/(N46)</f>
        <v>3611.2884834663632</v>
      </c>
      <c r="Q46" s="16"/>
      <c r="R46" s="16">
        <v>41600</v>
      </c>
      <c r="S46" s="16">
        <v>0.85899999999999999</v>
      </c>
      <c r="T46" s="18">
        <f>SUM(R46)*S46</f>
        <v>35734.400000000001</v>
      </c>
      <c r="U46" s="18">
        <f>SUM(R46)-(T46)</f>
        <v>5865.5999999999985</v>
      </c>
      <c r="V46" s="16">
        <v>1.798</v>
      </c>
      <c r="W46" s="18">
        <f t="shared" si="50"/>
        <v>2603.3085650723019</v>
      </c>
      <c r="X46" s="18">
        <f t="shared" si="51"/>
        <v>3262.2914349276966</v>
      </c>
      <c r="AC46" s="37"/>
    </row>
    <row r="47" spans="1:32" x14ac:dyDescent="0.3">
      <c r="A47" s="16" t="s">
        <v>20</v>
      </c>
      <c r="B47" s="16">
        <v>23600</v>
      </c>
      <c r="C47" s="16">
        <v>0.81799999999999995</v>
      </c>
      <c r="D47" s="18">
        <f t="shared" si="44"/>
        <v>19304.8</v>
      </c>
      <c r="E47" s="18">
        <f t="shared" si="45"/>
        <v>4295.2000000000007</v>
      </c>
      <c r="F47" s="16">
        <v>1.7110000000000001</v>
      </c>
      <c r="G47" s="18">
        <f t="shared" si="46"/>
        <v>1784.8551724137933</v>
      </c>
      <c r="H47" s="18">
        <f t="shared" si="47"/>
        <v>2510.3448275862074</v>
      </c>
      <c r="I47" s="16"/>
      <c r="J47" s="16">
        <v>25500</v>
      </c>
      <c r="K47" s="16">
        <v>0.83799999999999997</v>
      </c>
      <c r="L47" s="18">
        <f t="shared" si="48"/>
        <v>21369</v>
      </c>
      <c r="M47" s="18">
        <f t="shared" si="49"/>
        <v>4131</v>
      </c>
      <c r="N47" s="16">
        <v>1.754</v>
      </c>
      <c r="O47" s="18">
        <f>SUM(M47)-(P47)</f>
        <v>1775.811858608894</v>
      </c>
      <c r="P47" s="18">
        <f>SUM(M47)/(N47)</f>
        <v>2355.188141391106</v>
      </c>
      <c r="Q47" s="16"/>
      <c r="R47" s="16">
        <v>27400</v>
      </c>
      <c r="S47" s="16">
        <v>0.85899999999999999</v>
      </c>
      <c r="T47" s="18">
        <f>SUM(R47)*S47</f>
        <v>23536.6</v>
      </c>
      <c r="U47" s="18">
        <f>SUM(R47)-(T47)</f>
        <v>3863.4000000000015</v>
      </c>
      <c r="V47" s="16">
        <v>1.798</v>
      </c>
      <c r="W47" s="18">
        <f t="shared" si="50"/>
        <v>1714.6791991101231</v>
      </c>
      <c r="X47" s="18">
        <f t="shared" si="51"/>
        <v>2148.7208008898783</v>
      </c>
      <c r="AC47" s="37"/>
    </row>
    <row r="48" spans="1:32" x14ac:dyDescent="0.3">
      <c r="A48" s="16" t="s">
        <v>21</v>
      </c>
      <c r="B48" s="16">
        <v>23800</v>
      </c>
      <c r="C48" s="16">
        <v>0.81799999999999995</v>
      </c>
      <c r="D48" s="18">
        <f t="shared" si="44"/>
        <v>19468.399999999998</v>
      </c>
      <c r="E48" s="18">
        <f t="shared" si="45"/>
        <v>4331.6000000000022</v>
      </c>
      <c r="F48" s="16">
        <v>1.7110000000000001</v>
      </c>
      <c r="G48" s="18">
        <f t="shared" si="46"/>
        <v>1799.9810637054366</v>
      </c>
      <c r="H48" s="18">
        <f t="shared" si="47"/>
        <v>2531.6189362945656</v>
      </c>
      <c r="I48" s="16"/>
      <c r="J48" s="16">
        <v>25450</v>
      </c>
      <c r="K48" s="16">
        <v>0.83799999999999997</v>
      </c>
      <c r="L48" s="18">
        <f t="shared" si="48"/>
        <v>21327.1</v>
      </c>
      <c r="M48" s="18">
        <f t="shared" si="49"/>
        <v>4122.9000000000015</v>
      </c>
      <c r="N48" s="16">
        <v>1.754</v>
      </c>
      <c r="O48" s="18">
        <f>SUM(M48)-(P48)</f>
        <v>1772.3298745724064</v>
      </c>
      <c r="P48" s="18">
        <f>SUM(M48)/(N48)</f>
        <v>2350.570125427595</v>
      </c>
      <c r="Q48" s="16"/>
      <c r="R48" s="16">
        <v>27100</v>
      </c>
      <c r="S48" s="16">
        <v>0.85899999999999999</v>
      </c>
      <c r="T48" s="18">
        <f>SUM(R48)*S48</f>
        <v>23278.899999999998</v>
      </c>
      <c r="U48" s="18">
        <f>SUM(R48)-(T48)</f>
        <v>3821.1000000000022</v>
      </c>
      <c r="V48" s="16">
        <v>1.798</v>
      </c>
      <c r="W48" s="18">
        <f t="shared" si="50"/>
        <v>1695.905339265852</v>
      </c>
      <c r="X48" s="18">
        <f t="shared" si="51"/>
        <v>2125.1946607341501</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10. S2 DCBP</oddHeader>
    <oddFooter>&amp;CFilename : CCNSW Metropolitan Sydney Cemetery Capacity Report data supplement&amp;R&amp;P/&amp;N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347</v>
      </c>
    </row>
    <row r="3" spans="1:29" ht="12.75" x14ac:dyDescent="0.2">
      <c r="A3" s="38" t="s">
        <v>380</v>
      </c>
    </row>
    <row r="4" spans="1:29" customFormat="1" ht="15" x14ac:dyDescent="0.25">
      <c r="A4" s="39" t="s">
        <v>419</v>
      </c>
    </row>
    <row r="5" spans="1:29" customFormat="1" ht="15" x14ac:dyDescent="0.25">
      <c r="A5" s="20" t="s">
        <v>420</v>
      </c>
    </row>
    <row r="6" spans="1:29" customFormat="1" ht="15" x14ac:dyDescent="0.25">
      <c r="A6" s="20" t="s">
        <v>421</v>
      </c>
    </row>
    <row r="7" spans="1:29" ht="12.75" x14ac:dyDescent="0.2">
      <c r="A7" s="40" t="s">
        <v>357</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0.70399999999999996</v>
      </c>
      <c r="D10" s="18">
        <f>SUM(B10)*C10</f>
        <v>6364.16</v>
      </c>
      <c r="E10" s="18">
        <f>SUM(B10)-(D10)</f>
        <v>2675.84</v>
      </c>
      <c r="F10" s="16">
        <v>1.4730000000000001</v>
      </c>
      <c r="G10" s="18">
        <f>SUM(E10)-(H10)</f>
        <v>859.24801086218622</v>
      </c>
      <c r="H10" s="18">
        <f>SUM(E10)/(F10)</f>
        <v>1816.5919891378139</v>
      </c>
      <c r="I10" s="16"/>
      <c r="J10" s="16">
        <v>23650</v>
      </c>
      <c r="K10" s="16">
        <v>0.68700000000000006</v>
      </c>
      <c r="L10" s="18">
        <f>SUM(J10)*(K10)</f>
        <v>16247.550000000001</v>
      </c>
      <c r="M10" s="18">
        <f>SUM(J10)-(L10)</f>
        <v>7402.4499999999989</v>
      </c>
      <c r="N10" s="16">
        <v>1.4370000000000001</v>
      </c>
      <c r="O10" s="18">
        <f>SUM(M10)-(P10)</f>
        <v>2251.1278009742518</v>
      </c>
      <c r="P10" s="18">
        <f>SUM(M10)/(N10)</f>
        <v>5151.3221990257471</v>
      </c>
      <c r="R10" s="16">
        <v>24900</v>
      </c>
      <c r="S10" s="16">
        <v>0.67</v>
      </c>
      <c r="T10" s="18">
        <f>SUM(R10)*(S10)</f>
        <v>16683</v>
      </c>
      <c r="U10" s="18">
        <f>SUM(R10)-(T10)</f>
        <v>8217</v>
      </c>
      <c r="V10" s="16">
        <v>1.401</v>
      </c>
      <c r="W10" s="18">
        <f>SUM(U10)-(X10)</f>
        <v>2351.9036402569591</v>
      </c>
      <c r="X10" s="18">
        <f>SUM(U10)/(V10)</f>
        <v>5865.0963597430409</v>
      </c>
      <c r="AC10" s="37"/>
    </row>
    <row r="11" spans="1:29" ht="27.6" x14ac:dyDescent="0.3">
      <c r="A11" s="16" t="s">
        <v>15</v>
      </c>
      <c r="B11" s="16">
        <v>10680</v>
      </c>
      <c r="C11" s="16">
        <v>0.70399999999999996</v>
      </c>
      <c r="D11" s="18">
        <f t="shared" ref="D11:D15" si="0">SUM(B11)*C11</f>
        <v>7518.7199999999993</v>
      </c>
      <c r="E11" s="18">
        <f t="shared" ref="E11:E15" si="1">SUM(B11)-(D11)</f>
        <v>3161.2800000000007</v>
      </c>
      <c r="F11" s="16">
        <v>1.4730000000000001</v>
      </c>
      <c r="G11" s="18">
        <f t="shared" ref="G11:G19" si="2">SUM(E11)-(H11)</f>
        <v>1015.129287169043</v>
      </c>
      <c r="H11" s="18">
        <f t="shared" ref="H11:H19" si="3">SUM(E11)/(F11)</f>
        <v>2146.1507128309577</v>
      </c>
      <c r="I11" s="16"/>
      <c r="J11" s="16">
        <v>29250</v>
      </c>
      <c r="K11" s="16">
        <v>0.68700000000000006</v>
      </c>
      <c r="L11" s="18">
        <f t="shared" ref="L11:L19" si="4">SUM(J11)*(K11)</f>
        <v>20094.75</v>
      </c>
      <c r="M11" s="18">
        <f t="shared" ref="M11:M19" si="5">SUM(J11)-(L11)</f>
        <v>9155.25</v>
      </c>
      <c r="N11" s="16">
        <v>1.4370000000000001</v>
      </c>
      <c r="O11" s="18">
        <f t="shared" ref="O11:O19" si="6">SUM(M11)-(P11)</f>
        <v>2784.1644050104387</v>
      </c>
      <c r="P11" s="18">
        <f t="shared" ref="P11:P19" si="7">SUM(M11)/(N11)</f>
        <v>6371.0855949895613</v>
      </c>
      <c r="R11" s="16">
        <v>31900</v>
      </c>
      <c r="S11" s="16">
        <v>0.67</v>
      </c>
      <c r="T11" s="18">
        <f t="shared" ref="T11:T19" si="8">SUM(R11)*(S11)</f>
        <v>21373</v>
      </c>
      <c r="U11" s="18">
        <f t="shared" ref="U11:U19" si="9">SUM(R11)-(T11)</f>
        <v>10527</v>
      </c>
      <c r="V11" s="16">
        <v>1.401</v>
      </c>
      <c r="W11" s="18">
        <f t="shared" ref="W11:W19" si="10">SUM(U11)-(X11)</f>
        <v>3013.0813704496786</v>
      </c>
      <c r="X11" s="18">
        <f t="shared" ref="X11:X19" si="11">SUM(U11)/(V11)</f>
        <v>7513.9186295503214</v>
      </c>
      <c r="AC11" s="37"/>
    </row>
    <row r="12" spans="1:29" x14ac:dyDescent="0.3">
      <c r="A12" s="16" t="s">
        <v>16</v>
      </c>
      <c r="B12" s="16">
        <v>11400</v>
      </c>
      <c r="C12" s="16">
        <v>0.70399999999999996</v>
      </c>
      <c r="D12" s="18">
        <f t="shared" si="0"/>
        <v>8025.5999999999995</v>
      </c>
      <c r="E12" s="18">
        <f t="shared" si="1"/>
        <v>3374.4000000000005</v>
      </c>
      <c r="F12" s="16">
        <v>1.4730000000000001</v>
      </c>
      <c r="G12" s="18">
        <f t="shared" si="2"/>
        <v>1083.5649694501021</v>
      </c>
      <c r="H12" s="18">
        <f t="shared" si="3"/>
        <v>2290.8350305498984</v>
      </c>
      <c r="I12" s="16"/>
      <c r="J12" s="16">
        <v>29750</v>
      </c>
      <c r="K12" s="16">
        <v>0.68700000000000006</v>
      </c>
      <c r="L12" s="18">
        <f t="shared" si="4"/>
        <v>20438.25</v>
      </c>
      <c r="M12" s="18">
        <f t="shared" si="5"/>
        <v>9311.75</v>
      </c>
      <c r="N12" s="16">
        <v>1.4370000000000001</v>
      </c>
      <c r="O12" s="18">
        <f t="shared" si="6"/>
        <v>2831.756958942241</v>
      </c>
      <c r="P12" s="18">
        <f t="shared" si="7"/>
        <v>6479.993041057759</v>
      </c>
      <c r="R12" s="16">
        <v>31150</v>
      </c>
      <c r="S12" s="16">
        <v>0.67</v>
      </c>
      <c r="T12" s="18">
        <f t="shared" si="8"/>
        <v>20870.5</v>
      </c>
      <c r="U12" s="18">
        <f t="shared" si="9"/>
        <v>10279.5</v>
      </c>
      <c r="V12" s="16">
        <v>1.401</v>
      </c>
      <c r="W12" s="18">
        <f t="shared" si="10"/>
        <v>2942.2408993576018</v>
      </c>
      <c r="X12" s="18">
        <f t="shared" si="11"/>
        <v>7337.2591006423982</v>
      </c>
      <c r="AC12" s="37"/>
    </row>
    <row r="13" spans="1:29" x14ac:dyDescent="0.3">
      <c r="A13" s="16" t="s">
        <v>17</v>
      </c>
      <c r="B13" s="16">
        <v>3400</v>
      </c>
      <c r="C13" s="16">
        <v>0.70399999999999996</v>
      </c>
      <c r="D13" s="18">
        <f t="shared" si="0"/>
        <v>2393.6</v>
      </c>
      <c r="E13" s="18">
        <f t="shared" si="1"/>
        <v>1006.4000000000001</v>
      </c>
      <c r="F13" s="16">
        <v>1.4730000000000001</v>
      </c>
      <c r="G13" s="18">
        <f t="shared" si="2"/>
        <v>323.16849966055679</v>
      </c>
      <c r="H13" s="18">
        <f t="shared" si="3"/>
        <v>683.2315003394433</v>
      </c>
      <c r="I13" s="16"/>
      <c r="J13" s="16">
        <v>9550</v>
      </c>
      <c r="K13" s="16">
        <v>0.68700000000000006</v>
      </c>
      <c r="L13" s="18">
        <f t="shared" si="4"/>
        <v>6560.85</v>
      </c>
      <c r="M13" s="18">
        <f t="shared" si="5"/>
        <v>2989.1499999999996</v>
      </c>
      <c r="N13" s="16">
        <v>1.4370000000000001</v>
      </c>
      <c r="O13" s="18">
        <f t="shared" si="6"/>
        <v>909.0177800974252</v>
      </c>
      <c r="P13" s="18">
        <f t="shared" si="7"/>
        <v>2080.1322199025744</v>
      </c>
      <c r="R13" s="16">
        <v>10800</v>
      </c>
      <c r="S13" s="16">
        <v>0.67</v>
      </c>
      <c r="T13" s="18">
        <f t="shared" si="8"/>
        <v>7236</v>
      </c>
      <c r="U13" s="18">
        <f t="shared" si="9"/>
        <v>3564</v>
      </c>
      <c r="V13" s="16">
        <v>1.401</v>
      </c>
      <c r="W13" s="18">
        <f t="shared" si="10"/>
        <v>1020.1027837259103</v>
      </c>
      <c r="X13" s="18">
        <f t="shared" si="11"/>
        <v>2543.8972162740897</v>
      </c>
      <c r="AC13" s="37"/>
    </row>
    <row r="14" spans="1:29" ht="27.6" x14ac:dyDescent="0.3">
      <c r="A14" s="16" t="s">
        <v>18</v>
      </c>
      <c r="B14" s="16">
        <v>6180</v>
      </c>
      <c r="C14" s="16">
        <v>0.70399999999999996</v>
      </c>
      <c r="D14" s="18">
        <f t="shared" si="0"/>
        <v>4350.7199999999993</v>
      </c>
      <c r="E14" s="18">
        <f t="shared" si="1"/>
        <v>1829.2800000000007</v>
      </c>
      <c r="F14" s="16">
        <v>1.4730000000000001</v>
      </c>
      <c r="G14" s="18">
        <f t="shared" si="2"/>
        <v>587.4062729124239</v>
      </c>
      <c r="H14" s="18">
        <f t="shared" si="3"/>
        <v>1241.8737270875768</v>
      </c>
      <c r="I14" s="16"/>
      <c r="J14" s="16">
        <v>17750</v>
      </c>
      <c r="K14" s="16">
        <v>0.68700000000000006</v>
      </c>
      <c r="L14" s="18">
        <f t="shared" si="4"/>
        <v>12194.250000000002</v>
      </c>
      <c r="M14" s="18">
        <f t="shared" si="5"/>
        <v>5555.7499999999982</v>
      </c>
      <c r="N14" s="16">
        <v>1.4370000000000001</v>
      </c>
      <c r="O14" s="18">
        <f t="shared" si="6"/>
        <v>1689.5356645789834</v>
      </c>
      <c r="P14" s="18">
        <f t="shared" si="7"/>
        <v>3866.2143354210148</v>
      </c>
      <c r="R14" s="16">
        <v>20200</v>
      </c>
      <c r="S14" s="16">
        <v>0.67</v>
      </c>
      <c r="T14" s="18">
        <f t="shared" si="8"/>
        <v>13534</v>
      </c>
      <c r="U14" s="18">
        <f t="shared" si="9"/>
        <v>6666</v>
      </c>
      <c r="V14" s="16">
        <v>1.401</v>
      </c>
      <c r="W14" s="18">
        <f t="shared" si="10"/>
        <v>1907.9700214132763</v>
      </c>
      <c r="X14" s="18">
        <f t="shared" si="11"/>
        <v>4758.0299785867237</v>
      </c>
      <c r="AC14" s="37"/>
    </row>
    <row r="15" spans="1:29" x14ac:dyDescent="0.3">
      <c r="A15" s="16" t="s">
        <v>379</v>
      </c>
      <c r="B15" s="16">
        <v>7980</v>
      </c>
      <c r="C15" s="16">
        <v>0.70399999999999996</v>
      </c>
      <c r="D15" s="18">
        <f t="shared" si="0"/>
        <v>5617.92</v>
      </c>
      <c r="E15" s="18">
        <f t="shared" si="1"/>
        <v>2362.08</v>
      </c>
      <c r="F15" s="16">
        <v>1.4730000000000001</v>
      </c>
      <c r="G15" s="18">
        <f t="shared" si="2"/>
        <v>758.49547861507131</v>
      </c>
      <c r="H15" s="18">
        <f t="shared" si="3"/>
        <v>1603.5845213849286</v>
      </c>
      <c r="I15" s="16"/>
      <c r="J15" s="16">
        <v>20700</v>
      </c>
      <c r="K15" s="16">
        <v>0.68700000000000006</v>
      </c>
      <c r="L15" s="18">
        <f t="shared" si="4"/>
        <v>14220.900000000001</v>
      </c>
      <c r="M15" s="18">
        <f t="shared" si="5"/>
        <v>6479.0999999999985</v>
      </c>
      <c r="N15" s="16">
        <v>1.4370000000000001</v>
      </c>
      <c r="O15" s="18">
        <f t="shared" si="6"/>
        <v>1970.3317327766181</v>
      </c>
      <c r="P15" s="18">
        <f t="shared" si="7"/>
        <v>4508.7682672233805</v>
      </c>
      <c r="R15" s="16">
        <v>21450</v>
      </c>
      <c r="S15" s="16">
        <v>0.67</v>
      </c>
      <c r="T15" s="18">
        <f t="shared" si="8"/>
        <v>14371.5</v>
      </c>
      <c r="U15" s="18">
        <f t="shared" si="9"/>
        <v>7078.5</v>
      </c>
      <c r="V15" s="16">
        <v>1.401</v>
      </c>
      <c r="W15" s="18">
        <f t="shared" si="10"/>
        <v>2026.0374732334049</v>
      </c>
      <c r="X15" s="18">
        <f t="shared" si="11"/>
        <v>5052.4625267665951</v>
      </c>
      <c r="AC15" s="37"/>
    </row>
    <row r="16" spans="1:29" s="43" customFormat="1" ht="12.75" x14ac:dyDescent="0.2">
      <c r="A16" s="15" t="s">
        <v>226</v>
      </c>
      <c r="B16" s="15"/>
      <c r="C16" s="15"/>
      <c r="D16" s="19">
        <f>SUM(D10:D15)</f>
        <v>34270.719999999994</v>
      </c>
      <c r="E16" s="19">
        <f t="shared" ref="E16" si="12">SUM(E10:E15)</f>
        <v>14409.28</v>
      </c>
      <c r="F16" s="19"/>
      <c r="G16" s="19">
        <f t="shared" ref="G16" si="13">SUM(G10:G15)</f>
        <v>4627.0125186693831</v>
      </c>
      <c r="H16" s="19">
        <f t="shared" ref="H16" si="14">SUM(H10:H15)</f>
        <v>9782.2674813306185</v>
      </c>
      <c r="I16" s="15"/>
      <c r="J16" s="15"/>
      <c r="K16" s="15"/>
      <c r="L16" s="19">
        <f>SUM(L10:L15)</f>
        <v>89756.550000000017</v>
      </c>
      <c r="M16" s="19">
        <f t="shared" ref="M16" si="15">SUM(M10:M15)</f>
        <v>40893.449999999997</v>
      </c>
      <c r="N16" s="19"/>
      <c r="O16" s="19">
        <f t="shared" ref="O16" si="16">SUM(O10:O15)</f>
        <v>12435.934342379958</v>
      </c>
      <c r="P16" s="19">
        <f t="shared" ref="P16" si="17">SUM(P10:P15)</f>
        <v>28457.515657620032</v>
      </c>
      <c r="R16" s="15"/>
      <c r="S16" s="15"/>
      <c r="T16" s="19">
        <f>SUM(T10:T15)</f>
        <v>94068</v>
      </c>
      <c r="U16" s="19">
        <f t="shared" ref="U16" si="18">SUM(U10:U15)</f>
        <v>46332</v>
      </c>
      <c r="V16" s="19"/>
      <c r="W16" s="19">
        <f t="shared" ref="W16" si="19">SUM(W10:W15)</f>
        <v>13261.336188436831</v>
      </c>
      <c r="X16" s="19">
        <f t="shared" ref="X16" si="20">SUM(X10:X15)</f>
        <v>33070.663811563172</v>
      </c>
    </row>
    <row r="17" spans="1:29" ht="12.75" x14ac:dyDescent="0.2">
      <c r="A17" s="16" t="s">
        <v>19</v>
      </c>
      <c r="B17" s="16">
        <v>9800</v>
      </c>
      <c r="C17" s="16">
        <v>0.70399999999999996</v>
      </c>
      <c r="D17" s="18">
        <f t="shared" ref="D17:D19" si="21">SUM(B17)*C17</f>
        <v>6899.2</v>
      </c>
      <c r="E17" s="18">
        <f t="shared" ref="E17:E19" si="22">SUM(B17)-(D17)</f>
        <v>2900.8</v>
      </c>
      <c r="F17" s="16">
        <v>1.4730000000000001</v>
      </c>
      <c r="G17" s="18">
        <f t="shared" si="2"/>
        <v>931.48567549219297</v>
      </c>
      <c r="H17" s="18">
        <f t="shared" si="3"/>
        <v>1969.3143245078072</v>
      </c>
      <c r="I17" s="16"/>
      <c r="J17" s="16">
        <v>24500</v>
      </c>
      <c r="K17" s="16">
        <v>0.68700000000000006</v>
      </c>
      <c r="L17" s="18">
        <f t="shared" si="4"/>
        <v>16831.5</v>
      </c>
      <c r="M17" s="18">
        <f t="shared" si="5"/>
        <v>7668.5</v>
      </c>
      <c r="N17" s="16">
        <v>1.4370000000000001</v>
      </c>
      <c r="O17" s="18">
        <f t="shared" si="6"/>
        <v>2332.0351426583165</v>
      </c>
      <c r="P17" s="18">
        <f t="shared" si="7"/>
        <v>5336.4648573416835</v>
      </c>
      <c r="R17" s="16">
        <v>27150</v>
      </c>
      <c r="S17" s="16">
        <v>0.67</v>
      </c>
      <c r="T17" s="18">
        <f t="shared" si="8"/>
        <v>18190.5</v>
      </c>
      <c r="U17" s="18">
        <f t="shared" si="9"/>
        <v>8959.5</v>
      </c>
      <c r="V17" s="16">
        <v>1.401</v>
      </c>
      <c r="W17" s="18">
        <f t="shared" si="10"/>
        <v>2564.4250535331903</v>
      </c>
      <c r="X17" s="18">
        <f t="shared" si="11"/>
        <v>6395.0749464668097</v>
      </c>
      <c r="AC17" s="37"/>
    </row>
    <row r="18" spans="1:29" ht="12.75" x14ac:dyDescent="0.2">
      <c r="A18" s="16" t="s">
        <v>20</v>
      </c>
      <c r="B18" s="16">
        <v>6020</v>
      </c>
      <c r="C18" s="16">
        <v>0.70399999999999996</v>
      </c>
      <c r="D18" s="18">
        <f t="shared" si="21"/>
        <v>4238.08</v>
      </c>
      <c r="E18" s="18">
        <f t="shared" si="22"/>
        <v>1781.92</v>
      </c>
      <c r="F18" s="16">
        <v>1.4730000000000001</v>
      </c>
      <c r="G18" s="18">
        <f t="shared" si="2"/>
        <v>572.1983435166328</v>
      </c>
      <c r="H18" s="18">
        <f t="shared" si="3"/>
        <v>1209.7216564833673</v>
      </c>
      <c r="I18" s="16"/>
      <c r="J18" s="16">
        <v>15050</v>
      </c>
      <c r="K18" s="16">
        <v>0.68700000000000006</v>
      </c>
      <c r="L18" s="18">
        <f t="shared" si="4"/>
        <v>10339.35</v>
      </c>
      <c r="M18" s="18">
        <f t="shared" si="5"/>
        <v>4710.6499999999996</v>
      </c>
      <c r="N18" s="16">
        <v>1.4370000000000001</v>
      </c>
      <c r="O18" s="18">
        <f t="shared" si="6"/>
        <v>1432.5358733472513</v>
      </c>
      <c r="P18" s="18">
        <f t="shared" si="7"/>
        <v>3278.1141266527484</v>
      </c>
      <c r="R18" s="16">
        <v>16350</v>
      </c>
      <c r="S18" s="16">
        <v>0.67</v>
      </c>
      <c r="T18" s="18">
        <f t="shared" si="8"/>
        <v>10954.5</v>
      </c>
      <c r="U18" s="18">
        <f t="shared" si="9"/>
        <v>5395.5</v>
      </c>
      <c r="V18" s="16">
        <v>1.401</v>
      </c>
      <c r="W18" s="18">
        <f t="shared" si="10"/>
        <v>1544.3222698072805</v>
      </c>
      <c r="X18" s="18">
        <f t="shared" si="11"/>
        <v>3851.1777301927195</v>
      </c>
      <c r="AC18" s="37"/>
    </row>
    <row r="19" spans="1:29" ht="12.75" x14ac:dyDescent="0.2">
      <c r="A19" s="16" t="s">
        <v>21</v>
      </c>
      <c r="B19" s="16">
        <v>6320</v>
      </c>
      <c r="C19" s="16">
        <v>0.70399999999999996</v>
      </c>
      <c r="D19" s="18">
        <f t="shared" si="21"/>
        <v>4449.28</v>
      </c>
      <c r="E19" s="18">
        <f t="shared" si="22"/>
        <v>1870.7200000000003</v>
      </c>
      <c r="F19" s="16">
        <v>1.4730000000000001</v>
      </c>
      <c r="G19" s="18">
        <f t="shared" si="2"/>
        <v>600.71321113374074</v>
      </c>
      <c r="H19" s="18">
        <f t="shared" si="3"/>
        <v>1270.0067888662595</v>
      </c>
      <c r="I19" s="16"/>
      <c r="J19" s="16">
        <v>15750</v>
      </c>
      <c r="K19" s="16">
        <v>0.68700000000000006</v>
      </c>
      <c r="L19" s="18">
        <f t="shared" si="4"/>
        <v>10820.25</v>
      </c>
      <c r="M19" s="18">
        <f t="shared" si="5"/>
        <v>4929.75</v>
      </c>
      <c r="N19" s="16">
        <v>1.4370000000000001</v>
      </c>
      <c r="O19" s="18">
        <f t="shared" si="6"/>
        <v>1499.1654488517747</v>
      </c>
      <c r="P19" s="18">
        <f t="shared" si="7"/>
        <v>3430.5845511482253</v>
      </c>
      <c r="R19" s="16">
        <v>17850</v>
      </c>
      <c r="S19" s="16">
        <v>0.67</v>
      </c>
      <c r="T19" s="18">
        <f t="shared" si="8"/>
        <v>11959.5</v>
      </c>
      <c r="U19" s="18">
        <f t="shared" si="9"/>
        <v>5890.5</v>
      </c>
      <c r="V19" s="16">
        <v>1.401</v>
      </c>
      <c r="W19" s="18">
        <f t="shared" si="10"/>
        <v>1686.0032119914349</v>
      </c>
      <c r="X19" s="18">
        <f t="shared" si="11"/>
        <v>4204.4967880085651</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0.65300000000000002</v>
      </c>
      <c r="D24" s="18">
        <f>SUM(B24)*(C24)</f>
        <v>17435.100000000002</v>
      </c>
      <c r="E24" s="18">
        <f>SUM(B24)-(D24)</f>
        <v>9264.8999999999978</v>
      </c>
      <c r="F24" s="16">
        <v>1.3660000000000001</v>
      </c>
      <c r="G24" s="18">
        <f t="shared" ref="G24:G29" si="23">SUM(E24)-(H24)</f>
        <v>2482.3963396778918</v>
      </c>
      <c r="H24" s="18">
        <f t="shared" ref="H24:H29" si="24">SUM(E24)/(F24)</f>
        <v>6782.503660322106</v>
      </c>
      <c r="I24" s="16"/>
      <c r="J24" s="16">
        <v>29100</v>
      </c>
      <c r="K24" s="16">
        <v>0.63700000000000001</v>
      </c>
      <c r="L24" s="18">
        <f>SUM(J24)*K24</f>
        <v>18536.7</v>
      </c>
      <c r="M24" s="18">
        <f>SUM(J24)-(L24)</f>
        <v>10563.3</v>
      </c>
      <c r="N24" s="16">
        <v>1.3320000000000001</v>
      </c>
      <c r="O24" s="18">
        <f>SUM(M24)-(P24)</f>
        <v>2632.8945945945952</v>
      </c>
      <c r="P24" s="18">
        <f>SUM(M24)/(N24)</f>
        <v>7930.4054054054041</v>
      </c>
      <c r="Q24" s="16"/>
      <c r="R24" s="16">
        <v>31800</v>
      </c>
      <c r="S24" s="16">
        <v>0.621</v>
      </c>
      <c r="T24" s="18">
        <f>SUM(R24)*(S24)</f>
        <v>19747.8</v>
      </c>
      <c r="U24" s="18">
        <f>SUM(R24)-(T24)</f>
        <v>12052.2</v>
      </c>
      <c r="V24" s="16">
        <v>1.3</v>
      </c>
      <c r="W24" s="18">
        <f>SUM(U24)-(X24)</f>
        <v>2781.2769230769227</v>
      </c>
      <c r="X24" s="18">
        <f>SUM(U24)/(V24)</f>
        <v>9270.923076923078</v>
      </c>
      <c r="AC24" s="37"/>
    </row>
    <row r="25" spans="1:29" ht="27.6" x14ac:dyDescent="0.3">
      <c r="A25" s="16" t="s">
        <v>15</v>
      </c>
      <c r="B25" s="16">
        <v>35200</v>
      </c>
      <c r="C25" s="16">
        <v>0.65300000000000002</v>
      </c>
      <c r="D25" s="18">
        <f t="shared" ref="D25:D33" si="25">SUM(B25)*(C25)</f>
        <v>22985.600000000002</v>
      </c>
      <c r="E25" s="18">
        <f t="shared" ref="E25:E33" si="26">SUM(B25)-(D25)</f>
        <v>12214.399999999998</v>
      </c>
      <c r="F25" s="16">
        <v>1.3660000000000001</v>
      </c>
      <c r="G25" s="18">
        <f t="shared" si="23"/>
        <v>3272.6723279648613</v>
      </c>
      <c r="H25" s="18">
        <f t="shared" si="24"/>
        <v>8941.7276720351365</v>
      </c>
      <c r="I25" s="16"/>
      <c r="J25" s="16">
        <v>39500</v>
      </c>
      <c r="K25" s="16">
        <v>0.63700000000000001</v>
      </c>
      <c r="L25" s="18">
        <f t="shared" ref="L25:L29" si="27">SUM(J25)*K25</f>
        <v>25161.5</v>
      </c>
      <c r="M25" s="18">
        <f t="shared" ref="M25:M29" si="28">SUM(J25)-(L25)</f>
        <v>14338.5</v>
      </c>
      <c r="N25" s="16">
        <v>1.3320000000000001</v>
      </c>
      <c r="O25" s="18">
        <f t="shared" ref="O25:O33" si="29">SUM(M25)-(P25)</f>
        <v>3573.8603603603606</v>
      </c>
      <c r="P25" s="18">
        <f t="shared" ref="P25:P33" si="30">SUM(M25)/(N25)</f>
        <v>10764.639639639639</v>
      </c>
      <c r="Q25" s="16"/>
      <c r="R25" s="16">
        <v>44350</v>
      </c>
      <c r="S25" s="16">
        <v>0.621</v>
      </c>
      <c r="T25" s="18">
        <f t="shared" ref="T25:T33" si="31">SUM(R25)*(S25)</f>
        <v>27541.35</v>
      </c>
      <c r="U25" s="18">
        <f t="shared" ref="U25:U33" si="32">SUM(R25)-(T25)</f>
        <v>16808.650000000001</v>
      </c>
      <c r="V25" s="16">
        <v>1.3</v>
      </c>
      <c r="W25" s="18">
        <f t="shared" ref="W25:W33" si="33">SUM(U25)-(X25)</f>
        <v>3878.9192307692319</v>
      </c>
      <c r="X25" s="18">
        <f t="shared" ref="X25:X33" si="34">SUM(U25)/(V25)</f>
        <v>12929.73076923077</v>
      </c>
      <c r="AC25" s="37"/>
    </row>
    <row r="26" spans="1:29" x14ac:dyDescent="0.3">
      <c r="A26" s="16" t="s">
        <v>16</v>
      </c>
      <c r="B26" s="16">
        <v>33000</v>
      </c>
      <c r="C26" s="16">
        <v>0.65300000000000002</v>
      </c>
      <c r="D26" s="18">
        <f t="shared" si="25"/>
        <v>21549</v>
      </c>
      <c r="E26" s="18">
        <f t="shared" si="26"/>
        <v>11451</v>
      </c>
      <c r="F26" s="16">
        <v>1.3660000000000001</v>
      </c>
      <c r="G26" s="18">
        <f t="shared" si="23"/>
        <v>3068.1303074670577</v>
      </c>
      <c r="H26" s="18">
        <f t="shared" si="24"/>
        <v>8382.8696925329423</v>
      </c>
      <c r="I26" s="16"/>
      <c r="J26" s="16">
        <v>35950</v>
      </c>
      <c r="K26" s="16">
        <v>0.63700000000000001</v>
      </c>
      <c r="L26" s="18">
        <f t="shared" si="27"/>
        <v>22900.15</v>
      </c>
      <c r="M26" s="18">
        <f t="shared" si="28"/>
        <v>13049.849999999999</v>
      </c>
      <c r="N26" s="16">
        <v>1.3320000000000001</v>
      </c>
      <c r="O26" s="18">
        <f t="shared" si="29"/>
        <v>3252.6653153153147</v>
      </c>
      <c r="P26" s="18">
        <f t="shared" si="30"/>
        <v>9797.1846846846838</v>
      </c>
      <c r="Q26" s="16"/>
      <c r="R26" s="16">
        <v>39400</v>
      </c>
      <c r="S26" s="16">
        <v>0.621</v>
      </c>
      <c r="T26" s="18">
        <f t="shared" si="31"/>
        <v>24467.4</v>
      </c>
      <c r="U26" s="18">
        <f t="shared" si="32"/>
        <v>14932.599999999999</v>
      </c>
      <c r="V26" s="16">
        <v>1.3</v>
      </c>
      <c r="W26" s="18">
        <f t="shared" si="33"/>
        <v>3445.9846153846156</v>
      </c>
      <c r="X26" s="18">
        <f t="shared" si="34"/>
        <v>11486.615384615383</v>
      </c>
      <c r="AC26" s="37"/>
    </row>
    <row r="27" spans="1:29" x14ac:dyDescent="0.3">
      <c r="A27" s="16" t="s">
        <v>17</v>
      </c>
      <c r="B27" s="16">
        <v>12200</v>
      </c>
      <c r="C27" s="16">
        <v>0.65300000000000002</v>
      </c>
      <c r="D27" s="18">
        <f t="shared" si="25"/>
        <v>7966.6</v>
      </c>
      <c r="E27" s="18">
        <f t="shared" si="26"/>
        <v>4233.3999999999996</v>
      </c>
      <c r="F27" s="16">
        <v>1.3660000000000001</v>
      </c>
      <c r="G27" s="18">
        <f t="shared" si="23"/>
        <v>1134.278477306003</v>
      </c>
      <c r="H27" s="18">
        <f t="shared" si="24"/>
        <v>3099.1215226939967</v>
      </c>
      <c r="I27" s="16"/>
      <c r="J27" s="16">
        <v>13900</v>
      </c>
      <c r="K27" s="16">
        <v>0.63700000000000001</v>
      </c>
      <c r="L27" s="18">
        <f t="shared" si="27"/>
        <v>8854.2999999999993</v>
      </c>
      <c r="M27" s="18">
        <f t="shared" si="28"/>
        <v>5045.7000000000007</v>
      </c>
      <c r="N27" s="16">
        <v>1.3320000000000001</v>
      </c>
      <c r="O27" s="18">
        <f t="shared" si="29"/>
        <v>1257.6369369369372</v>
      </c>
      <c r="P27" s="18">
        <f t="shared" si="30"/>
        <v>3788.0630630630635</v>
      </c>
      <c r="Q27" s="16"/>
      <c r="R27" s="16">
        <v>15650</v>
      </c>
      <c r="S27" s="16">
        <v>0.621</v>
      </c>
      <c r="T27" s="18">
        <f t="shared" si="31"/>
        <v>9718.65</v>
      </c>
      <c r="U27" s="18">
        <f t="shared" si="32"/>
        <v>5931.35</v>
      </c>
      <c r="V27" s="16">
        <v>1.3</v>
      </c>
      <c r="W27" s="18">
        <f t="shared" si="33"/>
        <v>1368.7730769230775</v>
      </c>
      <c r="X27" s="18">
        <f t="shared" si="34"/>
        <v>4562.5769230769229</v>
      </c>
      <c r="AC27" s="37"/>
    </row>
    <row r="28" spans="1:29" ht="27.6" x14ac:dyDescent="0.3">
      <c r="A28" s="16" t="s">
        <v>18</v>
      </c>
      <c r="B28" s="16">
        <v>23050</v>
      </c>
      <c r="C28" s="16">
        <v>0.65300000000000002</v>
      </c>
      <c r="D28" s="18">
        <f t="shared" si="25"/>
        <v>15051.650000000001</v>
      </c>
      <c r="E28" s="18">
        <f t="shared" si="26"/>
        <v>7998.3499999999985</v>
      </c>
      <c r="F28" s="16">
        <v>1.3660000000000001</v>
      </c>
      <c r="G28" s="18">
        <f t="shared" si="23"/>
        <v>2143.042532942899</v>
      </c>
      <c r="H28" s="18">
        <f t="shared" si="24"/>
        <v>5855.3074670570995</v>
      </c>
      <c r="I28" s="16"/>
      <c r="J28" s="16">
        <v>26450</v>
      </c>
      <c r="K28" s="16">
        <v>0.63700000000000001</v>
      </c>
      <c r="L28" s="18">
        <f t="shared" si="27"/>
        <v>16848.650000000001</v>
      </c>
      <c r="M28" s="18">
        <f t="shared" si="28"/>
        <v>9601.3499999999985</v>
      </c>
      <c r="N28" s="16">
        <v>1.3320000000000001</v>
      </c>
      <c r="O28" s="18">
        <f t="shared" si="29"/>
        <v>2393.1292792792792</v>
      </c>
      <c r="P28" s="18">
        <f t="shared" si="30"/>
        <v>7208.2207207207193</v>
      </c>
      <c r="Q28" s="16"/>
      <c r="R28" s="16">
        <v>30350</v>
      </c>
      <c r="S28" s="16">
        <v>0.621</v>
      </c>
      <c r="T28" s="18">
        <f t="shared" si="31"/>
        <v>18847.349999999999</v>
      </c>
      <c r="U28" s="18">
        <f t="shared" si="32"/>
        <v>11502.650000000001</v>
      </c>
      <c r="V28" s="16">
        <v>1.3</v>
      </c>
      <c r="W28" s="18">
        <f t="shared" si="33"/>
        <v>2654.4576923076929</v>
      </c>
      <c r="X28" s="18">
        <f t="shared" si="34"/>
        <v>8848.1923076923085</v>
      </c>
      <c r="AC28" s="37"/>
    </row>
    <row r="29" spans="1:29" x14ac:dyDescent="0.3">
      <c r="A29" s="16" t="s">
        <v>379</v>
      </c>
      <c r="B29" s="16">
        <v>22750</v>
      </c>
      <c r="C29" s="16">
        <v>0.65300000000000002</v>
      </c>
      <c r="D29" s="18">
        <f t="shared" si="25"/>
        <v>14855.75</v>
      </c>
      <c r="E29" s="18">
        <f t="shared" si="26"/>
        <v>7894.25</v>
      </c>
      <c r="F29" s="16">
        <v>1.3660000000000001</v>
      </c>
      <c r="G29" s="18">
        <f t="shared" si="23"/>
        <v>2115.1504392386532</v>
      </c>
      <c r="H29" s="18">
        <f t="shared" si="24"/>
        <v>5779.0995607613468</v>
      </c>
      <c r="I29" s="16"/>
      <c r="J29" s="16">
        <v>24650</v>
      </c>
      <c r="K29" s="16">
        <v>0.63700000000000001</v>
      </c>
      <c r="L29" s="18">
        <f t="shared" si="27"/>
        <v>15702.050000000001</v>
      </c>
      <c r="M29" s="18">
        <f t="shared" si="28"/>
        <v>8947.9499999999989</v>
      </c>
      <c r="N29" s="16">
        <v>1.3320000000000001</v>
      </c>
      <c r="O29" s="18">
        <f t="shared" si="29"/>
        <v>2230.2698198198195</v>
      </c>
      <c r="P29" s="18">
        <f t="shared" si="30"/>
        <v>6717.6801801801794</v>
      </c>
      <c r="Q29" s="16"/>
      <c r="R29" s="16">
        <v>26950</v>
      </c>
      <c r="S29" s="16">
        <v>0.621</v>
      </c>
      <c r="T29" s="18">
        <f t="shared" si="31"/>
        <v>16735.95</v>
      </c>
      <c r="U29" s="18">
        <f t="shared" si="32"/>
        <v>10214.049999999999</v>
      </c>
      <c r="V29" s="16">
        <v>1.3</v>
      </c>
      <c r="W29" s="18">
        <f t="shared" si="33"/>
        <v>2357.0884615384621</v>
      </c>
      <c r="X29" s="18">
        <f t="shared" si="34"/>
        <v>7856.9615384615372</v>
      </c>
      <c r="AC29" s="37"/>
    </row>
    <row r="30" spans="1:29" s="43" customFormat="1" x14ac:dyDescent="0.3">
      <c r="A30" s="15" t="s">
        <v>226</v>
      </c>
      <c r="B30" s="15"/>
      <c r="C30" s="15"/>
      <c r="D30" s="19">
        <f>SUM(D24:D29)</f>
        <v>99843.700000000012</v>
      </c>
      <c r="E30" s="19">
        <f t="shared" ref="E30:H30" si="35">SUM(E24:E29)</f>
        <v>53056.299999999996</v>
      </c>
      <c r="F30" s="19"/>
      <c r="G30" s="19">
        <f t="shared" si="35"/>
        <v>14215.670424597367</v>
      </c>
      <c r="H30" s="19">
        <f t="shared" si="35"/>
        <v>38840.629575402621</v>
      </c>
      <c r="I30" s="15"/>
      <c r="J30" s="15"/>
      <c r="K30" s="15"/>
      <c r="L30" s="19">
        <f>SUM(L24:L29)</f>
        <v>108003.35000000002</v>
      </c>
      <c r="M30" s="19">
        <f t="shared" ref="M30:P30" si="36">SUM(M24:M29)</f>
        <v>61546.649999999987</v>
      </c>
      <c r="N30" s="19"/>
      <c r="O30" s="19">
        <f t="shared" si="36"/>
        <v>15340.456306306307</v>
      </c>
      <c r="P30" s="19">
        <f t="shared" si="36"/>
        <v>46206.193693693684</v>
      </c>
      <c r="R30" s="15"/>
      <c r="S30" s="15"/>
      <c r="T30" s="19">
        <f>SUM(T24:T29)</f>
        <v>117058.49999999999</v>
      </c>
      <c r="U30" s="19">
        <f t="shared" ref="U30:X30" si="37">SUM(U24:U29)</f>
        <v>71441.5</v>
      </c>
      <c r="V30" s="19"/>
      <c r="W30" s="19">
        <f t="shared" si="37"/>
        <v>16486.5</v>
      </c>
      <c r="X30" s="19">
        <f t="shared" si="37"/>
        <v>54955.000000000007</v>
      </c>
    </row>
    <row r="31" spans="1:29" x14ac:dyDescent="0.3">
      <c r="A31" s="16" t="s">
        <v>19</v>
      </c>
      <c r="B31" s="16">
        <v>29000</v>
      </c>
      <c r="C31" s="16">
        <v>0.65300000000000002</v>
      </c>
      <c r="D31" s="16">
        <f t="shared" si="25"/>
        <v>18937</v>
      </c>
      <c r="E31" s="16">
        <f t="shared" si="26"/>
        <v>10063</v>
      </c>
      <c r="F31" s="16">
        <v>1.3660000000000001</v>
      </c>
      <c r="G31" s="18">
        <f>SUM(E31)-(H31)</f>
        <v>2696.2357247437776</v>
      </c>
      <c r="H31" s="18">
        <f>SUM(E31)/(F31)</f>
        <v>7366.7642752562224</v>
      </c>
      <c r="I31" s="16"/>
      <c r="J31" s="16">
        <v>31450</v>
      </c>
      <c r="K31" s="16">
        <v>0.63700000000000001</v>
      </c>
      <c r="L31" s="18">
        <f t="shared" ref="L31:L33" si="38">SUM(J31)*K31</f>
        <v>20033.650000000001</v>
      </c>
      <c r="M31" s="18">
        <f t="shared" ref="M31:M33" si="39">SUM(J31)-(L31)</f>
        <v>11416.349999999999</v>
      </c>
      <c r="N31" s="16">
        <v>1.3320000000000001</v>
      </c>
      <c r="O31" s="18">
        <f t="shared" si="29"/>
        <v>2845.5166666666664</v>
      </c>
      <c r="P31" s="18">
        <f t="shared" si="30"/>
        <v>8570.8333333333321</v>
      </c>
      <c r="Q31" s="16"/>
      <c r="R31" s="16">
        <v>33850</v>
      </c>
      <c r="S31" s="16">
        <v>0.621</v>
      </c>
      <c r="T31" s="18">
        <f>SUM(R31)*(S31)</f>
        <v>21020.85</v>
      </c>
      <c r="U31" s="18">
        <f>SUM(R31)-(T31)</f>
        <v>12829.150000000001</v>
      </c>
      <c r="V31" s="16">
        <v>1.3</v>
      </c>
      <c r="W31" s="18">
        <f t="shared" si="33"/>
        <v>2960.5730769230777</v>
      </c>
      <c r="X31" s="18">
        <f t="shared" si="34"/>
        <v>9868.5769230769238</v>
      </c>
      <c r="AC31" s="37"/>
    </row>
    <row r="32" spans="1:29" x14ac:dyDescent="0.3">
      <c r="A32" s="16" t="s">
        <v>20</v>
      </c>
      <c r="B32" s="16">
        <v>17450</v>
      </c>
      <c r="C32" s="16">
        <v>0.65300000000000002</v>
      </c>
      <c r="D32" s="18">
        <f t="shared" si="25"/>
        <v>11394.85</v>
      </c>
      <c r="E32" s="18">
        <f t="shared" si="26"/>
        <v>6055.15</v>
      </c>
      <c r="F32" s="16">
        <v>1.3660000000000001</v>
      </c>
      <c r="G32" s="18">
        <f>SUM(E32)-(H32)</f>
        <v>1622.3901171303078</v>
      </c>
      <c r="H32" s="18">
        <f>SUM(E32)/(F32)</f>
        <v>4432.7598828696919</v>
      </c>
      <c r="I32" s="16"/>
      <c r="J32" s="16">
        <v>18950</v>
      </c>
      <c r="K32" s="16">
        <v>0.63700000000000001</v>
      </c>
      <c r="L32" s="18">
        <f t="shared" si="38"/>
        <v>12071.15</v>
      </c>
      <c r="M32" s="18">
        <f t="shared" si="39"/>
        <v>6878.85</v>
      </c>
      <c r="N32" s="16">
        <v>1.3320000000000001</v>
      </c>
      <c r="O32" s="18">
        <f t="shared" si="29"/>
        <v>1714.5481981981984</v>
      </c>
      <c r="P32" s="18">
        <f t="shared" si="30"/>
        <v>5164.301801801802</v>
      </c>
      <c r="Q32" s="16"/>
      <c r="R32" s="16">
        <v>20850</v>
      </c>
      <c r="S32" s="16">
        <v>0.621</v>
      </c>
      <c r="T32" s="18">
        <f>SUM(R32)*(S32)</f>
        <v>12947.85</v>
      </c>
      <c r="U32" s="18">
        <f>SUM(R32)-(T32)</f>
        <v>7902.15</v>
      </c>
      <c r="V32" s="16">
        <v>1.3</v>
      </c>
      <c r="W32" s="18">
        <f t="shared" si="33"/>
        <v>1823.5730769230768</v>
      </c>
      <c r="X32" s="18">
        <f t="shared" si="34"/>
        <v>6078.5769230769229</v>
      </c>
      <c r="AC32" s="37"/>
    </row>
    <row r="33" spans="1:32" x14ac:dyDescent="0.3">
      <c r="A33" s="16" t="s">
        <v>21</v>
      </c>
      <c r="B33" s="16">
        <v>19000</v>
      </c>
      <c r="C33" s="16">
        <v>0.65300000000000002</v>
      </c>
      <c r="D33" s="16">
        <f t="shared" si="25"/>
        <v>12407</v>
      </c>
      <c r="E33" s="16">
        <f t="shared" si="26"/>
        <v>6593</v>
      </c>
      <c r="F33" s="16">
        <v>1.3660000000000001</v>
      </c>
      <c r="G33" s="18">
        <f>SUM(E33)-(H33)</f>
        <v>1766.4992679355782</v>
      </c>
      <c r="H33" s="18">
        <f>SUM(E33)/(F33)</f>
        <v>4826.5007320644218</v>
      </c>
      <c r="I33" s="16"/>
      <c r="J33" s="16">
        <v>20500</v>
      </c>
      <c r="K33" s="16">
        <v>0.63700000000000001</v>
      </c>
      <c r="L33" s="18">
        <f t="shared" si="38"/>
        <v>13058.5</v>
      </c>
      <c r="M33" s="18">
        <f t="shared" si="39"/>
        <v>7441.5</v>
      </c>
      <c r="N33" s="16">
        <v>1.3320000000000001</v>
      </c>
      <c r="O33" s="18">
        <f t="shared" si="29"/>
        <v>1854.7882882882886</v>
      </c>
      <c r="P33" s="18">
        <f t="shared" si="30"/>
        <v>5586.7117117117114</v>
      </c>
      <c r="Q33" s="16"/>
      <c r="R33" s="16">
        <v>22150</v>
      </c>
      <c r="S33" s="16">
        <v>0.621</v>
      </c>
      <c r="T33" s="18">
        <f t="shared" si="31"/>
        <v>13755.15</v>
      </c>
      <c r="U33" s="18">
        <f t="shared" si="32"/>
        <v>8394.85</v>
      </c>
      <c r="V33" s="16">
        <v>1.3</v>
      </c>
      <c r="W33" s="18">
        <f t="shared" si="33"/>
        <v>1937.2730769230775</v>
      </c>
      <c r="X33" s="18">
        <f t="shared" si="34"/>
        <v>6457.5769230769229</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0.60599999999999998</v>
      </c>
      <c r="D39" s="18">
        <f>SUM(B39)*(C39)</f>
        <v>19361.7</v>
      </c>
      <c r="E39" s="18">
        <f>SUM(B39)-(D39)</f>
        <v>12588.3</v>
      </c>
      <c r="F39" s="16">
        <v>1.2669999999999999</v>
      </c>
      <c r="G39" s="18">
        <f>SUM(E39)-(H39)</f>
        <v>2652.7830307813729</v>
      </c>
      <c r="H39" s="18">
        <f>SUM(E39)/(F39)</f>
        <v>9935.5169692186264</v>
      </c>
      <c r="I39" s="16"/>
      <c r="J39" s="16">
        <v>34500</v>
      </c>
      <c r="K39" s="16">
        <v>0.59099999999999997</v>
      </c>
      <c r="L39" s="16">
        <f>SUM(J39)*(K39)</f>
        <v>20389.5</v>
      </c>
      <c r="M39" s="18">
        <f>SUM(J39)-(L39)</f>
        <v>14110.5</v>
      </c>
      <c r="N39" s="16">
        <v>1.236</v>
      </c>
      <c r="O39" s="18">
        <f t="shared" ref="O39:O44" si="40">SUM(M39)-(P39)</f>
        <v>2694.2378640776697</v>
      </c>
      <c r="P39" s="18">
        <f t="shared" ref="P39:P44" si="41">SUM(M39)/(N39)</f>
        <v>11416.26213592233</v>
      </c>
      <c r="Q39" s="16"/>
      <c r="R39" s="16">
        <v>37050</v>
      </c>
      <c r="S39" s="16">
        <v>0.57599999999999996</v>
      </c>
      <c r="T39" s="18">
        <f t="shared" ref="T39:T44" si="42">SUM(R39)*S39</f>
        <v>21340.799999999999</v>
      </c>
      <c r="U39" s="18">
        <f t="shared" ref="U39:U44" si="43">SUM(R39)-(T39)</f>
        <v>15709.2</v>
      </c>
      <c r="V39" s="16">
        <v>1.2050000000000001</v>
      </c>
      <c r="W39" s="18">
        <f>SUM(U39)-(X39)</f>
        <v>2672.5195020746905</v>
      </c>
      <c r="X39" s="18">
        <f>SUM(U39)/(V39)</f>
        <v>13036.68049792531</v>
      </c>
      <c r="AC39" s="37"/>
    </row>
    <row r="40" spans="1:32" ht="27.6" x14ac:dyDescent="0.3">
      <c r="A40" s="16" t="s">
        <v>15</v>
      </c>
      <c r="B40" s="16">
        <v>50100</v>
      </c>
      <c r="C40" s="16">
        <v>0.60599999999999998</v>
      </c>
      <c r="D40" s="18">
        <f t="shared" ref="D40:D48" si="44">SUM(B40)*(C40)</f>
        <v>30360.6</v>
      </c>
      <c r="E40" s="18">
        <f t="shared" ref="E40:E48" si="45">SUM(B40)-(D40)</f>
        <v>19739.400000000001</v>
      </c>
      <c r="F40" s="16">
        <v>1.2669999999999999</v>
      </c>
      <c r="G40" s="18">
        <f t="shared" ref="G40:G48" si="46">SUM(E40)-(H40)</f>
        <v>4159.7630623520126</v>
      </c>
      <c r="H40" s="18">
        <f t="shared" ref="H40:H48" si="47">SUM(E40)/(F40)</f>
        <v>15579.636937647989</v>
      </c>
      <c r="I40" s="16"/>
      <c r="J40" s="16">
        <v>55050</v>
      </c>
      <c r="K40" s="16">
        <v>0.59099999999999997</v>
      </c>
      <c r="L40" s="18">
        <f t="shared" ref="L40:L48" si="48">SUM(J40)*(K40)</f>
        <v>32534.55</v>
      </c>
      <c r="M40" s="18">
        <f t="shared" ref="M40:M48" si="49">SUM(J40)-(L40)</f>
        <v>22515.45</v>
      </c>
      <c r="N40" s="16">
        <v>1.236</v>
      </c>
      <c r="O40" s="18">
        <f t="shared" si="40"/>
        <v>4299.0665048543706</v>
      </c>
      <c r="P40" s="18">
        <f t="shared" si="41"/>
        <v>18216.38349514563</v>
      </c>
      <c r="Q40" s="16"/>
      <c r="R40" s="16">
        <v>59900</v>
      </c>
      <c r="S40" s="16">
        <v>0.57599999999999996</v>
      </c>
      <c r="T40" s="18">
        <f t="shared" si="42"/>
        <v>34502.399999999994</v>
      </c>
      <c r="U40" s="18">
        <f t="shared" si="43"/>
        <v>25397.600000000006</v>
      </c>
      <c r="V40" s="16">
        <v>1.2050000000000001</v>
      </c>
      <c r="W40" s="18">
        <f t="shared" ref="W40:W48" si="50">SUM(U40)-(X40)</f>
        <v>4320.7535269709551</v>
      </c>
      <c r="X40" s="18">
        <f t="shared" ref="X40:X48" si="51">SUM(U40)/(V40)</f>
        <v>21076.846473029051</v>
      </c>
      <c r="AC40" s="37"/>
    </row>
    <row r="41" spans="1:32" x14ac:dyDescent="0.3">
      <c r="A41" s="16" t="s">
        <v>16</v>
      </c>
      <c r="B41" s="16">
        <v>45950</v>
      </c>
      <c r="C41" s="16">
        <v>0.60599999999999998</v>
      </c>
      <c r="D41" s="18">
        <f t="shared" si="44"/>
        <v>27845.7</v>
      </c>
      <c r="E41" s="18">
        <f t="shared" si="45"/>
        <v>18104.3</v>
      </c>
      <c r="F41" s="16">
        <v>1.2669999999999999</v>
      </c>
      <c r="G41" s="18">
        <f t="shared" si="46"/>
        <v>3815.1918705603784</v>
      </c>
      <c r="H41" s="18">
        <f t="shared" si="47"/>
        <v>14289.108129439621</v>
      </c>
      <c r="I41" s="16"/>
      <c r="J41" s="16">
        <v>49550</v>
      </c>
      <c r="K41" s="16">
        <v>0.59099999999999997</v>
      </c>
      <c r="L41" s="18">
        <f t="shared" si="48"/>
        <v>29284.05</v>
      </c>
      <c r="M41" s="18">
        <f t="shared" si="49"/>
        <v>20265.95</v>
      </c>
      <c r="N41" s="16">
        <v>1.236</v>
      </c>
      <c r="O41" s="18">
        <f t="shared" si="40"/>
        <v>3869.5503236245968</v>
      </c>
      <c r="P41" s="18">
        <f t="shared" si="41"/>
        <v>16396.399676375404</v>
      </c>
      <c r="Q41" s="16"/>
      <c r="R41" s="16">
        <v>53150</v>
      </c>
      <c r="S41" s="16">
        <v>0.57599999999999996</v>
      </c>
      <c r="T41" s="18">
        <f t="shared" si="42"/>
        <v>30614.399999999998</v>
      </c>
      <c r="U41" s="18">
        <f t="shared" si="43"/>
        <v>22535.600000000002</v>
      </c>
      <c r="V41" s="16">
        <v>1.2050000000000001</v>
      </c>
      <c r="W41" s="18">
        <f t="shared" si="50"/>
        <v>3833.8572614107907</v>
      </c>
      <c r="X41" s="18">
        <f t="shared" si="51"/>
        <v>18701.742738589212</v>
      </c>
      <c r="AC41" s="37"/>
    </row>
    <row r="42" spans="1:32" x14ac:dyDescent="0.3">
      <c r="A42" s="16" t="s">
        <v>17</v>
      </c>
      <c r="B42" s="16">
        <v>17400</v>
      </c>
      <c r="C42" s="16">
        <v>0.60599999999999998</v>
      </c>
      <c r="D42" s="18">
        <f t="shared" si="44"/>
        <v>10544.4</v>
      </c>
      <c r="E42" s="18">
        <f t="shared" si="45"/>
        <v>6855.6</v>
      </c>
      <c r="F42" s="16">
        <v>1.2669999999999999</v>
      </c>
      <c r="G42" s="18">
        <f t="shared" si="46"/>
        <v>1444.7081294396212</v>
      </c>
      <c r="H42" s="18">
        <f t="shared" si="47"/>
        <v>5410.8918705603792</v>
      </c>
      <c r="I42" s="16"/>
      <c r="J42" s="16">
        <v>19150</v>
      </c>
      <c r="K42" s="16">
        <v>0.59099999999999997</v>
      </c>
      <c r="L42" s="18">
        <f t="shared" si="48"/>
        <v>11317.65</v>
      </c>
      <c r="M42" s="18">
        <f t="shared" si="49"/>
        <v>7832.35</v>
      </c>
      <c r="N42" s="16">
        <v>1.236</v>
      </c>
      <c r="O42" s="18">
        <f t="shared" si="40"/>
        <v>1495.4972491909384</v>
      </c>
      <c r="P42" s="18">
        <f t="shared" si="41"/>
        <v>6336.8527508090619</v>
      </c>
      <c r="Q42" s="16"/>
      <c r="R42" s="16">
        <v>20900</v>
      </c>
      <c r="S42" s="16">
        <v>0.57599999999999996</v>
      </c>
      <c r="T42" s="18">
        <f t="shared" si="42"/>
        <v>12038.4</v>
      </c>
      <c r="U42" s="18">
        <f t="shared" si="43"/>
        <v>8861.6</v>
      </c>
      <c r="V42" s="16">
        <v>1.2050000000000001</v>
      </c>
      <c r="W42" s="18">
        <f t="shared" si="50"/>
        <v>1507.5751037344407</v>
      </c>
      <c r="X42" s="18">
        <f t="shared" si="51"/>
        <v>7354.0248962655596</v>
      </c>
      <c r="AC42" s="37"/>
    </row>
    <row r="43" spans="1:32" ht="27.6" x14ac:dyDescent="0.3">
      <c r="A43" s="16" t="s">
        <v>18</v>
      </c>
      <c r="B43" s="16">
        <v>38650</v>
      </c>
      <c r="C43" s="16">
        <v>0.60599999999999998</v>
      </c>
      <c r="D43" s="18">
        <f t="shared" si="44"/>
        <v>23421.899999999998</v>
      </c>
      <c r="E43" s="18">
        <f t="shared" si="45"/>
        <v>15228.100000000002</v>
      </c>
      <c r="F43" s="16">
        <v>1.2669999999999999</v>
      </c>
      <c r="G43" s="18">
        <f t="shared" si="46"/>
        <v>3209.0786898184688</v>
      </c>
      <c r="H43" s="18">
        <f t="shared" si="47"/>
        <v>12019.021310181533</v>
      </c>
      <c r="I43" s="16"/>
      <c r="J43" s="16">
        <v>43650</v>
      </c>
      <c r="K43" s="16">
        <v>0.59099999999999997</v>
      </c>
      <c r="L43" s="18">
        <f t="shared" si="48"/>
        <v>25797.149999999998</v>
      </c>
      <c r="M43" s="18">
        <f t="shared" si="49"/>
        <v>17852.850000000002</v>
      </c>
      <c r="N43" s="16">
        <v>1.236</v>
      </c>
      <c r="O43" s="18">
        <f t="shared" si="40"/>
        <v>3408.7966019417472</v>
      </c>
      <c r="P43" s="18">
        <f t="shared" si="41"/>
        <v>14444.053398058255</v>
      </c>
      <c r="Q43" s="16"/>
      <c r="R43" s="16">
        <v>48650</v>
      </c>
      <c r="S43" s="16">
        <v>0.57599999999999996</v>
      </c>
      <c r="T43" s="18">
        <f t="shared" si="42"/>
        <v>28022.399999999998</v>
      </c>
      <c r="U43" s="18">
        <f t="shared" si="43"/>
        <v>20627.600000000002</v>
      </c>
      <c r="V43" s="16">
        <v>1.2050000000000001</v>
      </c>
      <c r="W43" s="18">
        <f t="shared" si="50"/>
        <v>3509.2597510373453</v>
      </c>
      <c r="X43" s="18">
        <f t="shared" si="51"/>
        <v>17118.340248962657</v>
      </c>
      <c r="AC43" s="37"/>
    </row>
    <row r="44" spans="1:32" x14ac:dyDescent="0.3">
      <c r="A44" s="16" t="s">
        <v>379</v>
      </c>
      <c r="B44" s="16">
        <v>29250</v>
      </c>
      <c r="C44" s="16">
        <v>0.60599999999999998</v>
      </c>
      <c r="D44" s="18">
        <f t="shared" si="44"/>
        <v>17725.5</v>
      </c>
      <c r="E44" s="18">
        <f t="shared" si="45"/>
        <v>11524.5</v>
      </c>
      <c r="F44" s="16">
        <v>1.2669999999999999</v>
      </c>
      <c r="G44" s="18">
        <f t="shared" si="46"/>
        <v>2428.6041831097082</v>
      </c>
      <c r="H44" s="18">
        <f t="shared" si="47"/>
        <v>9095.8958168902918</v>
      </c>
      <c r="I44" s="16"/>
      <c r="J44" s="16">
        <v>31550</v>
      </c>
      <c r="K44" s="16">
        <v>0.59099999999999997</v>
      </c>
      <c r="L44" s="18">
        <f t="shared" si="48"/>
        <v>18646.05</v>
      </c>
      <c r="M44" s="18">
        <f t="shared" si="49"/>
        <v>12903.95</v>
      </c>
      <c r="N44" s="16">
        <v>1.236</v>
      </c>
      <c r="O44" s="18">
        <f t="shared" si="40"/>
        <v>2463.8610032362467</v>
      </c>
      <c r="P44" s="18">
        <f t="shared" si="41"/>
        <v>10440.088996763754</v>
      </c>
      <c r="Q44" s="16"/>
      <c r="R44" s="16">
        <v>33850</v>
      </c>
      <c r="S44" s="16">
        <v>0.57599999999999996</v>
      </c>
      <c r="T44" s="18">
        <f t="shared" si="42"/>
        <v>19497.599999999999</v>
      </c>
      <c r="U44" s="18">
        <f t="shared" si="43"/>
        <v>14352.400000000001</v>
      </c>
      <c r="V44" s="16">
        <v>1.2050000000000001</v>
      </c>
      <c r="W44" s="18">
        <f t="shared" si="50"/>
        <v>2441.6946058091289</v>
      </c>
      <c r="X44" s="18">
        <f t="shared" si="51"/>
        <v>11910.705394190873</v>
      </c>
      <c r="AC44" s="37"/>
    </row>
    <row r="45" spans="1:32" s="43" customFormat="1" x14ac:dyDescent="0.3">
      <c r="A45" s="15" t="s">
        <v>226</v>
      </c>
      <c r="B45" s="15"/>
      <c r="C45" s="15"/>
      <c r="D45" s="19">
        <f>SUM(D39:D44)</f>
        <v>129259.79999999999</v>
      </c>
      <c r="E45" s="19">
        <f t="shared" ref="E45" si="52">SUM(E39:E44)</f>
        <v>84040.2</v>
      </c>
      <c r="F45" s="19"/>
      <c r="G45" s="19">
        <f t="shared" ref="G45" si="53">SUM(G39:G44)</f>
        <v>17710.128966061562</v>
      </c>
      <c r="H45" s="19">
        <f t="shared" ref="H45" si="54">SUM(H39:H44)</f>
        <v>66330.071033938439</v>
      </c>
      <c r="I45" s="15"/>
      <c r="J45" s="15"/>
      <c r="K45" s="15"/>
      <c r="L45" s="19">
        <f>SUM(L39:L44)</f>
        <v>137968.94999999998</v>
      </c>
      <c r="M45" s="19">
        <f t="shared" ref="M45" si="55">SUM(M39:M44)</f>
        <v>95481.049999999988</v>
      </c>
      <c r="N45" s="19"/>
      <c r="O45" s="19">
        <f t="shared" ref="O45" si="56">SUM(O39:O44)</f>
        <v>18231.009546925568</v>
      </c>
      <c r="P45" s="19">
        <f t="shared" ref="P45" si="57">SUM(P39:P44)</f>
        <v>77250.040453074427</v>
      </c>
      <c r="R45" s="15"/>
      <c r="S45" s="15"/>
      <c r="T45" s="19">
        <f>SUM(T39:T44)</f>
        <v>146015.99999999997</v>
      </c>
      <c r="U45" s="19">
        <f t="shared" ref="U45" si="58">SUM(U39:U44)</f>
        <v>107484.00000000003</v>
      </c>
      <c r="V45" s="19"/>
      <c r="W45" s="19">
        <f t="shared" ref="W45" si="59">SUM(W39:W44)</f>
        <v>18285.659751037354</v>
      </c>
      <c r="X45" s="19">
        <f t="shared" ref="X45" si="60">SUM(X39:X44)</f>
        <v>89198.340248962661</v>
      </c>
    </row>
    <row r="46" spans="1:32" x14ac:dyDescent="0.3">
      <c r="A46" s="16" t="s">
        <v>19</v>
      </c>
      <c r="B46" s="16">
        <v>36600</v>
      </c>
      <c r="C46" s="16">
        <v>0.60599999999999998</v>
      </c>
      <c r="D46" s="18">
        <f t="shared" si="44"/>
        <v>22179.599999999999</v>
      </c>
      <c r="E46" s="18">
        <f t="shared" si="45"/>
        <v>14420.400000000001</v>
      </c>
      <c r="F46" s="16">
        <v>1.2669999999999999</v>
      </c>
      <c r="G46" s="18">
        <f t="shared" si="46"/>
        <v>3038.8688239936855</v>
      </c>
      <c r="H46" s="18">
        <f t="shared" si="47"/>
        <v>11381.531176006316</v>
      </c>
      <c r="I46" s="16"/>
      <c r="J46" s="16">
        <v>39100</v>
      </c>
      <c r="K46" s="16">
        <v>0.59099999999999997</v>
      </c>
      <c r="L46" s="18">
        <f t="shared" si="48"/>
        <v>23108.1</v>
      </c>
      <c r="M46" s="18">
        <f t="shared" si="49"/>
        <v>15991.900000000001</v>
      </c>
      <c r="N46" s="16">
        <v>1.236</v>
      </c>
      <c r="O46" s="18">
        <f>SUM(M46)-(P46)</f>
        <v>3053.4695792880266</v>
      </c>
      <c r="P46" s="18">
        <f>SUM(M46)/(N46)</f>
        <v>12938.430420711975</v>
      </c>
      <c r="Q46" s="16"/>
      <c r="R46" s="16">
        <v>41600</v>
      </c>
      <c r="S46" s="16">
        <v>0.57599999999999996</v>
      </c>
      <c r="T46" s="18">
        <f>SUM(R46)*S46</f>
        <v>23961.599999999999</v>
      </c>
      <c r="U46" s="18">
        <f>SUM(R46)-(T46)</f>
        <v>17638.400000000001</v>
      </c>
      <c r="V46" s="16">
        <v>1.2050000000000001</v>
      </c>
      <c r="W46" s="18">
        <f t="shared" si="50"/>
        <v>3000.7236514522829</v>
      </c>
      <c r="X46" s="18">
        <f t="shared" si="51"/>
        <v>14637.676348547719</v>
      </c>
      <c r="AC46" s="37"/>
    </row>
    <row r="47" spans="1:32" x14ac:dyDescent="0.3">
      <c r="A47" s="16" t="s">
        <v>20</v>
      </c>
      <c r="B47" s="16">
        <v>23600</v>
      </c>
      <c r="C47" s="16">
        <v>0.60599999999999998</v>
      </c>
      <c r="D47" s="18">
        <f t="shared" si="44"/>
        <v>14301.6</v>
      </c>
      <c r="E47" s="18">
        <f t="shared" si="45"/>
        <v>9298.4</v>
      </c>
      <c r="F47" s="16">
        <v>1.2669999999999999</v>
      </c>
      <c r="G47" s="18">
        <f t="shared" si="46"/>
        <v>1959.4891870560368</v>
      </c>
      <c r="H47" s="18">
        <f t="shared" si="47"/>
        <v>7338.9108129439628</v>
      </c>
      <c r="I47" s="16"/>
      <c r="J47" s="16">
        <v>25500</v>
      </c>
      <c r="K47" s="16">
        <v>0.59099999999999997</v>
      </c>
      <c r="L47" s="18">
        <f t="shared" si="48"/>
        <v>15070.5</v>
      </c>
      <c r="M47" s="18">
        <f t="shared" si="49"/>
        <v>10429.5</v>
      </c>
      <c r="N47" s="16">
        <v>1.236</v>
      </c>
      <c r="O47" s="18">
        <f>SUM(M47)-(P47)</f>
        <v>1991.3932038834955</v>
      </c>
      <c r="P47" s="18">
        <f>SUM(M47)/(N47)</f>
        <v>8438.1067961165045</v>
      </c>
      <c r="Q47" s="16"/>
      <c r="R47" s="16">
        <v>27400</v>
      </c>
      <c r="S47" s="16">
        <v>0.57599999999999996</v>
      </c>
      <c r="T47" s="18">
        <f>SUM(R47)*S47</f>
        <v>15782.4</v>
      </c>
      <c r="U47" s="18">
        <f>SUM(R47)-(T47)</f>
        <v>11617.6</v>
      </c>
      <c r="V47" s="16">
        <v>1.2050000000000001</v>
      </c>
      <c r="W47" s="18">
        <f t="shared" si="50"/>
        <v>1976.4381742738587</v>
      </c>
      <c r="X47" s="18">
        <f t="shared" si="51"/>
        <v>9641.1618257261416</v>
      </c>
      <c r="AC47" s="37"/>
    </row>
    <row r="48" spans="1:32" x14ac:dyDescent="0.3">
      <c r="A48" s="16" t="s">
        <v>21</v>
      </c>
      <c r="B48" s="16">
        <v>23800</v>
      </c>
      <c r="C48" s="16">
        <v>0.60599999999999998</v>
      </c>
      <c r="D48" s="18">
        <f t="shared" si="44"/>
        <v>14422.8</v>
      </c>
      <c r="E48" s="18">
        <f t="shared" si="45"/>
        <v>9377.2000000000007</v>
      </c>
      <c r="F48" s="16">
        <v>1.2669999999999999</v>
      </c>
      <c r="G48" s="18">
        <f t="shared" si="46"/>
        <v>1976.0950276243093</v>
      </c>
      <c r="H48" s="18">
        <f t="shared" si="47"/>
        <v>7401.1049723756914</v>
      </c>
      <c r="I48" s="16"/>
      <c r="J48" s="16">
        <v>25450</v>
      </c>
      <c r="K48" s="16">
        <v>0.59099999999999997</v>
      </c>
      <c r="L48" s="18">
        <f t="shared" si="48"/>
        <v>15040.949999999999</v>
      </c>
      <c r="M48" s="18">
        <f t="shared" si="49"/>
        <v>10409.050000000001</v>
      </c>
      <c r="N48" s="16">
        <v>1.236</v>
      </c>
      <c r="O48" s="18">
        <f>SUM(M48)-(P48)</f>
        <v>1987.488511326861</v>
      </c>
      <c r="P48" s="18">
        <f>SUM(M48)/(N48)</f>
        <v>8421.56148867314</v>
      </c>
      <c r="Q48" s="16"/>
      <c r="R48" s="16">
        <v>27100</v>
      </c>
      <c r="S48" s="16">
        <v>0.57599999999999996</v>
      </c>
      <c r="T48" s="18">
        <f>SUM(R48)*S48</f>
        <v>15609.599999999999</v>
      </c>
      <c r="U48" s="18">
        <f>SUM(R48)-(T48)</f>
        <v>11490.400000000001</v>
      </c>
      <c r="V48" s="16">
        <v>1.2050000000000001</v>
      </c>
      <c r="W48" s="18">
        <f t="shared" si="50"/>
        <v>1954.7983402489626</v>
      </c>
      <c r="X48" s="18">
        <f t="shared" si="51"/>
        <v>9535.6016597510388</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11. S3 DCBP</oddHeader>
    <oddFooter>&amp;CFilename : CCNSW Metropolitan Sydney Cemetery Capacity Report data supplement&amp;R&amp;P/&amp;N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348</v>
      </c>
    </row>
    <row r="3" spans="1:29" ht="12.75" x14ac:dyDescent="0.2">
      <c r="A3" s="38" t="s">
        <v>380</v>
      </c>
    </row>
    <row r="4" spans="1:29" customFormat="1" ht="15" x14ac:dyDescent="0.25">
      <c r="A4" s="39" t="s">
        <v>422</v>
      </c>
    </row>
    <row r="5" spans="1:29" customFormat="1" ht="15" x14ac:dyDescent="0.25">
      <c r="A5" s="20" t="s">
        <v>423</v>
      </c>
    </row>
    <row r="6" spans="1:29" customFormat="1" ht="15" x14ac:dyDescent="0.25">
      <c r="A6" s="20" t="s">
        <v>424</v>
      </c>
    </row>
    <row r="7" spans="1:29" ht="12.75" x14ac:dyDescent="0.2">
      <c r="A7" s="40" t="s">
        <v>358</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0.66300000000000003</v>
      </c>
      <c r="D10" s="18">
        <f>SUM(B10)*C10</f>
        <v>5993.52</v>
      </c>
      <c r="E10" s="18">
        <f>SUM(B10)-(D10)</f>
        <v>3046.4799999999996</v>
      </c>
      <c r="F10" s="16">
        <v>1.45</v>
      </c>
      <c r="G10" s="18">
        <f>SUM(E10)-(H10)</f>
        <v>945.45931034482737</v>
      </c>
      <c r="H10" s="18">
        <f>SUM(E10)/(F10)</f>
        <v>2101.0206896551722</v>
      </c>
      <c r="I10" s="16"/>
      <c r="J10" s="16">
        <v>23650</v>
      </c>
      <c r="K10" s="16">
        <v>0.66300000000000003</v>
      </c>
      <c r="L10" s="18">
        <f>SUM(J10)*(K10)</f>
        <v>15679.95</v>
      </c>
      <c r="M10" s="18">
        <f>SUM(J10)-(L10)</f>
        <v>7970.0499999999993</v>
      </c>
      <c r="N10" s="16">
        <v>1.45</v>
      </c>
      <c r="O10" s="18">
        <f>SUM(M10)-(P10)</f>
        <v>2473.4637931034476</v>
      </c>
      <c r="P10" s="18">
        <f>SUM(M10)/(N10)</f>
        <v>5496.5862068965516</v>
      </c>
      <c r="R10" s="16">
        <v>24900</v>
      </c>
      <c r="S10" s="16">
        <v>0.66300000000000003</v>
      </c>
      <c r="T10" s="18">
        <f>SUM(R10)*(S10)</f>
        <v>16508.7</v>
      </c>
      <c r="U10" s="18">
        <f>SUM(R10)-(T10)</f>
        <v>8391.2999999999993</v>
      </c>
      <c r="V10" s="16">
        <v>1.45</v>
      </c>
      <c r="W10" s="18">
        <f>SUM(U10)-(X10)</f>
        <v>2604.1965517241379</v>
      </c>
      <c r="X10" s="18">
        <f>SUM(U10)/(V10)</f>
        <v>5787.1034482758614</v>
      </c>
      <c r="AC10" s="37"/>
    </row>
    <row r="11" spans="1:29" ht="27.6" x14ac:dyDescent="0.3">
      <c r="A11" s="16" t="s">
        <v>15</v>
      </c>
      <c r="B11" s="16">
        <v>10680</v>
      </c>
      <c r="C11" s="16">
        <v>0.66300000000000003</v>
      </c>
      <c r="D11" s="18">
        <f t="shared" ref="D11:D15" si="0">SUM(B11)*C11</f>
        <v>7080.84</v>
      </c>
      <c r="E11" s="18">
        <f t="shared" ref="E11:E15" si="1">SUM(B11)-(D11)</f>
        <v>3599.16</v>
      </c>
      <c r="F11" s="16">
        <v>1.45</v>
      </c>
      <c r="G11" s="18">
        <f t="shared" ref="G11:G19" si="2">SUM(E11)-(H11)</f>
        <v>1116.9806896551722</v>
      </c>
      <c r="H11" s="18">
        <f t="shared" ref="H11:H19" si="3">SUM(E11)/(F11)</f>
        <v>2482.1793103448276</v>
      </c>
      <c r="I11" s="16"/>
      <c r="J11" s="16">
        <v>29250</v>
      </c>
      <c r="K11" s="16">
        <v>0.66300000000000003</v>
      </c>
      <c r="L11" s="18">
        <f t="shared" ref="L11:L19" si="4">SUM(J11)*(K11)</f>
        <v>19392.75</v>
      </c>
      <c r="M11" s="18">
        <f t="shared" ref="M11:M19" si="5">SUM(J11)-(L11)</f>
        <v>9857.25</v>
      </c>
      <c r="N11" s="16">
        <v>1.45</v>
      </c>
      <c r="O11" s="18">
        <f t="shared" ref="O11:O19" si="6">SUM(M11)-(P11)</f>
        <v>3059.1465517241377</v>
      </c>
      <c r="P11" s="18">
        <f t="shared" ref="P11:P19" si="7">SUM(M11)/(N11)</f>
        <v>6798.1034482758623</v>
      </c>
      <c r="R11" s="16">
        <v>31900</v>
      </c>
      <c r="S11" s="16">
        <v>0.66300000000000003</v>
      </c>
      <c r="T11" s="18">
        <f t="shared" ref="T11:T19" si="8">SUM(R11)*(S11)</f>
        <v>21149.7</v>
      </c>
      <c r="U11" s="18">
        <f t="shared" ref="U11:U19" si="9">SUM(R11)-(T11)</f>
        <v>10750.3</v>
      </c>
      <c r="V11" s="16">
        <v>1.45</v>
      </c>
      <c r="W11" s="18">
        <f t="shared" ref="W11:W19" si="10">SUM(U11)-(X11)</f>
        <v>3336.2999999999993</v>
      </c>
      <c r="X11" s="18">
        <f t="shared" ref="X11:X19" si="11">SUM(U11)/(V11)</f>
        <v>7414</v>
      </c>
      <c r="AC11" s="37"/>
    </row>
    <row r="12" spans="1:29" x14ac:dyDescent="0.3">
      <c r="A12" s="16" t="s">
        <v>16</v>
      </c>
      <c r="B12" s="16">
        <v>11400</v>
      </c>
      <c r="C12" s="16">
        <v>0.66300000000000003</v>
      </c>
      <c r="D12" s="18">
        <f t="shared" si="0"/>
        <v>7558.2000000000007</v>
      </c>
      <c r="E12" s="18">
        <f t="shared" si="1"/>
        <v>3841.7999999999993</v>
      </c>
      <c r="F12" s="16">
        <v>1.45</v>
      </c>
      <c r="G12" s="18">
        <f t="shared" si="2"/>
        <v>1192.2827586206895</v>
      </c>
      <c r="H12" s="18">
        <f t="shared" si="3"/>
        <v>2649.5172413793098</v>
      </c>
      <c r="I12" s="16"/>
      <c r="J12" s="16">
        <v>29750</v>
      </c>
      <c r="K12" s="16">
        <v>0.66300000000000003</v>
      </c>
      <c r="L12" s="18">
        <f t="shared" si="4"/>
        <v>19724.25</v>
      </c>
      <c r="M12" s="18">
        <f t="shared" si="5"/>
        <v>10025.75</v>
      </c>
      <c r="N12" s="16">
        <v>1.45</v>
      </c>
      <c r="O12" s="18">
        <f t="shared" si="6"/>
        <v>3111.4396551724139</v>
      </c>
      <c r="P12" s="18">
        <f t="shared" si="7"/>
        <v>6914.3103448275861</v>
      </c>
      <c r="R12" s="16">
        <v>31150</v>
      </c>
      <c r="S12" s="16">
        <v>0.66300000000000003</v>
      </c>
      <c r="T12" s="18">
        <f t="shared" si="8"/>
        <v>20652.45</v>
      </c>
      <c r="U12" s="18">
        <f t="shared" si="9"/>
        <v>10497.55</v>
      </c>
      <c r="V12" s="16">
        <v>1.45</v>
      </c>
      <c r="W12" s="18">
        <f t="shared" si="10"/>
        <v>3257.8603448275853</v>
      </c>
      <c r="X12" s="18">
        <f t="shared" si="11"/>
        <v>7239.6896551724139</v>
      </c>
      <c r="AC12" s="37"/>
    </row>
    <row r="13" spans="1:29" x14ac:dyDescent="0.3">
      <c r="A13" s="16" t="s">
        <v>17</v>
      </c>
      <c r="B13" s="16">
        <v>3400</v>
      </c>
      <c r="C13" s="16">
        <v>0.66300000000000003</v>
      </c>
      <c r="D13" s="18">
        <f t="shared" si="0"/>
        <v>2254.2000000000003</v>
      </c>
      <c r="E13" s="18">
        <f t="shared" si="1"/>
        <v>1145.7999999999997</v>
      </c>
      <c r="F13" s="16">
        <v>1.45</v>
      </c>
      <c r="G13" s="18">
        <f t="shared" si="2"/>
        <v>355.59310344827577</v>
      </c>
      <c r="H13" s="18">
        <f t="shared" si="3"/>
        <v>790.20689655172396</v>
      </c>
      <c r="I13" s="16"/>
      <c r="J13" s="16">
        <v>9550</v>
      </c>
      <c r="K13" s="16">
        <v>0.66300000000000003</v>
      </c>
      <c r="L13" s="18">
        <f t="shared" si="4"/>
        <v>6331.6500000000005</v>
      </c>
      <c r="M13" s="18">
        <f t="shared" si="5"/>
        <v>3218.3499999999995</v>
      </c>
      <c r="N13" s="16">
        <v>1.45</v>
      </c>
      <c r="O13" s="18">
        <f t="shared" si="6"/>
        <v>998.79827586206875</v>
      </c>
      <c r="P13" s="18">
        <f t="shared" si="7"/>
        <v>2219.5517241379307</v>
      </c>
      <c r="R13" s="16">
        <v>10800</v>
      </c>
      <c r="S13" s="16">
        <v>0.66300000000000003</v>
      </c>
      <c r="T13" s="18">
        <f t="shared" si="8"/>
        <v>7160.4000000000005</v>
      </c>
      <c r="U13" s="18">
        <f t="shared" si="9"/>
        <v>3639.5999999999995</v>
      </c>
      <c r="V13" s="16">
        <v>1.45</v>
      </c>
      <c r="W13" s="18">
        <f t="shared" si="10"/>
        <v>1129.5310344827585</v>
      </c>
      <c r="X13" s="18">
        <f t="shared" si="11"/>
        <v>2510.0689655172409</v>
      </c>
      <c r="AC13" s="37"/>
    </row>
    <row r="14" spans="1:29" ht="27.6" x14ac:dyDescent="0.3">
      <c r="A14" s="16" t="s">
        <v>18</v>
      </c>
      <c r="B14" s="16">
        <v>6180</v>
      </c>
      <c r="C14" s="16">
        <v>0.66300000000000003</v>
      </c>
      <c r="D14" s="18">
        <f t="shared" si="0"/>
        <v>4097.34</v>
      </c>
      <c r="E14" s="18">
        <f t="shared" si="1"/>
        <v>2082.66</v>
      </c>
      <c r="F14" s="16">
        <v>1.45</v>
      </c>
      <c r="G14" s="18">
        <f t="shared" si="2"/>
        <v>646.34275862068966</v>
      </c>
      <c r="H14" s="18">
        <f t="shared" si="3"/>
        <v>1436.3172413793102</v>
      </c>
      <c r="I14" s="16"/>
      <c r="J14" s="16">
        <v>17750</v>
      </c>
      <c r="K14" s="16">
        <v>0.66300000000000003</v>
      </c>
      <c r="L14" s="18">
        <f t="shared" si="4"/>
        <v>11768.25</v>
      </c>
      <c r="M14" s="18">
        <f t="shared" si="5"/>
        <v>5981.75</v>
      </c>
      <c r="N14" s="16">
        <v>1.45</v>
      </c>
      <c r="O14" s="18">
        <f t="shared" si="6"/>
        <v>1856.4051724137926</v>
      </c>
      <c r="P14" s="18">
        <f t="shared" si="7"/>
        <v>4125.3448275862074</v>
      </c>
      <c r="R14" s="16">
        <v>20200</v>
      </c>
      <c r="S14" s="16">
        <v>0.66300000000000003</v>
      </c>
      <c r="T14" s="18">
        <f t="shared" si="8"/>
        <v>13392.6</v>
      </c>
      <c r="U14" s="18">
        <f t="shared" si="9"/>
        <v>6807.4</v>
      </c>
      <c r="V14" s="16">
        <v>1.45</v>
      </c>
      <c r="W14" s="18">
        <f t="shared" si="10"/>
        <v>2112.6413793103447</v>
      </c>
      <c r="X14" s="18">
        <f t="shared" si="11"/>
        <v>4694.7586206896549</v>
      </c>
      <c r="AC14" s="37"/>
    </row>
    <row r="15" spans="1:29" x14ac:dyDescent="0.3">
      <c r="A15" s="16" t="s">
        <v>379</v>
      </c>
      <c r="B15" s="16">
        <v>7980</v>
      </c>
      <c r="C15" s="16">
        <v>0.66300000000000003</v>
      </c>
      <c r="D15" s="18">
        <f t="shared" si="0"/>
        <v>5290.7400000000007</v>
      </c>
      <c r="E15" s="18">
        <f t="shared" si="1"/>
        <v>2689.2599999999993</v>
      </c>
      <c r="F15" s="16">
        <v>1.45</v>
      </c>
      <c r="G15" s="18">
        <f t="shared" si="2"/>
        <v>834.5979310344826</v>
      </c>
      <c r="H15" s="18">
        <f t="shared" si="3"/>
        <v>1854.6620689655167</v>
      </c>
      <c r="I15" s="16"/>
      <c r="J15" s="16">
        <v>20700</v>
      </c>
      <c r="K15" s="16">
        <v>0.66300000000000003</v>
      </c>
      <c r="L15" s="18">
        <f t="shared" si="4"/>
        <v>13724.1</v>
      </c>
      <c r="M15" s="18">
        <f t="shared" si="5"/>
        <v>6975.9</v>
      </c>
      <c r="N15" s="16">
        <v>1.45</v>
      </c>
      <c r="O15" s="18">
        <f t="shared" si="6"/>
        <v>2164.9344827586201</v>
      </c>
      <c r="P15" s="18">
        <f t="shared" si="7"/>
        <v>4810.9655172413795</v>
      </c>
      <c r="R15" s="16">
        <v>21450</v>
      </c>
      <c r="S15" s="16">
        <v>0.66300000000000003</v>
      </c>
      <c r="T15" s="18">
        <f t="shared" si="8"/>
        <v>14221.35</v>
      </c>
      <c r="U15" s="18">
        <f t="shared" si="9"/>
        <v>7228.65</v>
      </c>
      <c r="V15" s="16">
        <v>1.45</v>
      </c>
      <c r="W15" s="18">
        <f t="shared" si="10"/>
        <v>2243.3741379310341</v>
      </c>
      <c r="X15" s="18">
        <f t="shared" si="11"/>
        <v>4985.2758620689656</v>
      </c>
      <c r="AC15" s="37"/>
    </row>
    <row r="16" spans="1:29" s="43" customFormat="1" ht="12.75" x14ac:dyDescent="0.2">
      <c r="A16" s="15" t="s">
        <v>226</v>
      </c>
      <c r="B16" s="15"/>
      <c r="C16" s="15"/>
      <c r="D16" s="19">
        <f>SUM(D10:D15)</f>
        <v>32274.840000000004</v>
      </c>
      <c r="E16" s="19">
        <f t="shared" ref="E16" si="12">SUM(E10:E15)</f>
        <v>16405.159999999996</v>
      </c>
      <c r="F16" s="19"/>
      <c r="G16" s="19">
        <f t="shared" ref="G16:H16" si="13">SUM(G10:G15)</f>
        <v>5091.2565517241374</v>
      </c>
      <c r="H16" s="19">
        <f t="shared" si="13"/>
        <v>11313.903448275862</v>
      </c>
      <c r="I16" s="15"/>
      <c r="J16" s="15"/>
      <c r="K16" s="15"/>
      <c r="L16" s="19">
        <f>SUM(L10:L15)</f>
        <v>86620.950000000012</v>
      </c>
      <c r="M16" s="19">
        <f t="shared" ref="M16" si="14">SUM(M10:M15)</f>
        <v>44029.049999999996</v>
      </c>
      <c r="N16" s="19"/>
      <c r="O16" s="19">
        <f t="shared" ref="O16:P16" si="15">SUM(O10:O15)</f>
        <v>13664.187931034481</v>
      </c>
      <c r="P16" s="19">
        <f t="shared" si="15"/>
        <v>30364.862068965518</v>
      </c>
      <c r="R16" s="15"/>
      <c r="S16" s="15"/>
      <c r="T16" s="19">
        <f>SUM(T10:T15)</f>
        <v>93085.200000000012</v>
      </c>
      <c r="U16" s="19">
        <f t="shared" ref="U16" si="16">SUM(U10:U15)</f>
        <v>47314.8</v>
      </c>
      <c r="V16" s="19"/>
      <c r="W16" s="19">
        <f t="shared" ref="W16:X16" si="17">SUM(W10:W15)</f>
        <v>14683.903448275862</v>
      </c>
      <c r="X16" s="19">
        <f t="shared" si="17"/>
        <v>32630.896551724138</v>
      </c>
    </row>
    <row r="17" spans="1:29" ht="12.75" x14ac:dyDescent="0.2">
      <c r="A17" s="16" t="s">
        <v>19</v>
      </c>
      <c r="B17" s="16">
        <v>9800</v>
      </c>
      <c r="C17" s="16">
        <v>0.78900000000000003</v>
      </c>
      <c r="D17" s="18">
        <f t="shared" ref="D17:D19" si="18">SUM(B17)*C17</f>
        <v>7732.2000000000007</v>
      </c>
      <c r="E17" s="18">
        <f t="shared" ref="E17:E19" si="19">SUM(B17)-(D17)</f>
        <v>2067.7999999999993</v>
      </c>
      <c r="F17" s="16">
        <v>1.56</v>
      </c>
      <c r="G17" s="18">
        <f t="shared" si="2"/>
        <v>742.28717948717917</v>
      </c>
      <c r="H17" s="18">
        <f t="shared" si="3"/>
        <v>1325.5128205128201</v>
      </c>
      <c r="I17" s="16"/>
      <c r="J17" s="16">
        <v>24500</v>
      </c>
      <c r="K17" s="16">
        <v>0.78900000000000003</v>
      </c>
      <c r="L17" s="18">
        <f t="shared" si="4"/>
        <v>19330.5</v>
      </c>
      <c r="M17" s="18">
        <f t="shared" si="5"/>
        <v>5169.5</v>
      </c>
      <c r="N17" s="16">
        <v>1.56</v>
      </c>
      <c r="O17" s="18">
        <f t="shared" si="6"/>
        <v>1855.7179487179487</v>
      </c>
      <c r="P17" s="18">
        <f t="shared" si="7"/>
        <v>3313.7820512820513</v>
      </c>
      <c r="R17" s="16">
        <v>27150</v>
      </c>
      <c r="S17" s="16">
        <v>0.78900000000000003</v>
      </c>
      <c r="T17" s="18">
        <f t="shared" si="8"/>
        <v>21421.350000000002</v>
      </c>
      <c r="U17" s="18">
        <f t="shared" si="9"/>
        <v>5728.6499999999978</v>
      </c>
      <c r="V17" s="16">
        <v>1.56</v>
      </c>
      <c r="W17" s="18">
        <f t="shared" si="10"/>
        <v>2056.4384615384611</v>
      </c>
      <c r="X17" s="18">
        <f t="shared" si="11"/>
        <v>3672.2115384615367</v>
      </c>
      <c r="AC17" s="37"/>
    </row>
    <row r="18" spans="1:29" ht="12.75" x14ac:dyDescent="0.2">
      <c r="A18" s="16" t="s">
        <v>20</v>
      </c>
      <c r="B18" s="16">
        <v>6020</v>
      </c>
      <c r="C18" s="16">
        <v>0.78900000000000003</v>
      </c>
      <c r="D18" s="18">
        <f t="shared" si="18"/>
        <v>4749.7800000000007</v>
      </c>
      <c r="E18" s="18">
        <f t="shared" si="19"/>
        <v>1270.2199999999993</v>
      </c>
      <c r="F18" s="16">
        <v>1.56</v>
      </c>
      <c r="G18" s="18">
        <f t="shared" si="2"/>
        <v>455.97641025641008</v>
      </c>
      <c r="H18" s="18">
        <f t="shared" si="3"/>
        <v>814.24358974358927</v>
      </c>
      <c r="I18" s="16"/>
      <c r="J18" s="16">
        <v>15050</v>
      </c>
      <c r="K18" s="16">
        <v>0.78900000000000003</v>
      </c>
      <c r="L18" s="18">
        <f t="shared" si="4"/>
        <v>11874.45</v>
      </c>
      <c r="M18" s="18">
        <f t="shared" si="5"/>
        <v>3175.5499999999993</v>
      </c>
      <c r="N18" s="16">
        <v>1.56</v>
      </c>
      <c r="O18" s="18">
        <f t="shared" si="6"/>
        <v>1139.9410256410254</v>
      </c>
      <c r="P18" s="18">
        <f t="shared" si="7"/>
        <v>2035.6089743589739</v>
      </c>
      <c r="R18" s="16">
        <v>16350</v>
      </c>
      <c r="S18" s="16">
        <v>0.78900000000000003</v>
      </c>
      <c r="T18" s="18">
        <f t="shared" si="8"/>
        <v>12900.150000000001</v>
      </c>
      <c r="U18" s="18">
        <f t="shared" si="9"/>
        <v>3449.8499999999985</v>
      </c>
      <c r="V18" s="16">
        <v>1.56</v>
      </c>
      <c r="W18" s="18">
        <f t="shared" si="10"/>
        <v>1238.4076923076918</v>
      </c>
      <c r="X18" s="18">
        <f t="shared" si="11"/>
        <v>2211.4423076923067</v>
      </c>
      <c r="AC18" s="37"/>
    </row>
    <row r="19" spans="1:29" ht="12.75" x14ac:dyDescent="0.2">
      <c r="A19" s="16" t="s">
        <v>21</v>
      </c>
      <c r="B19" s="16">
        <v>6320</v>
      </c>
      <c r="C19" s="16">
        <v>0.78900000000000003</v>
      </c>
      <c r="D19" s="18">
        <f t="shared" si="18"/>
        <v>4986.4800000000005</v>
      </c>
      <c r="E19" s="18">
        <f t="shared" si="19"/>
        <v>1333.5199999999995</v>
      </c>
      <c r="F19" s="16">
        <v>1.56</v>
      </c>
      <c r="G19" s="18">
        <f t="shared" si="2"/>
        <v>478.69948717948705</v>
      </c>
      <c r="H19" s="18">
        <f t="shared" si="3"/>
        <v>854.82051282051248</v>
      </c>
      <c r="I19" s="16"/>
      <c r="J19" s="16">
        <v>15750</v>
      </c>
      <c r="K19" s="16">
        <v>0.78900000000000003</v>
      </c>
      <c r="L19" s="18">
        <f t="shared" si="4"/>
        <v>12426.75</v>
      </c>
      <c r="M19" s="18">
        <f t="shared" si="5"/>
        <v>3323.25</v>
      </c>
      <c r="N19" s="16">
        <v>1.56</v>
      </c>
      <c r="O19" s="18">
        <f t="shared" si="6"/>
        <v>1192.9615384615386</v>
      </c>
      <c r="P19" s="18">
        <f t="shared" si="7"/>
        <v>2130.2884615384614</v>
      </c>
      <c r="R19" s="16">
        <v>17850</v>
      </c>
      <c r="S19" s="16">
        <v>0.78900000000000003</v>
      </c>
      <c r="T19" s="18">
        <f t="shared" si="8"/>
        <v>14083.650000000001</v>
      </c>
      <c r="U19" s="18">
        <f t="shared" si="9"/>
        <v>3766.3499999999985</v>
      </c>
      <c r="V19" s="16">
        <v>1.56</v>
      </c>
      <c r="W19" s="18">
        <f t="shared" si="10"/>
        <v>1352.0230769230766</v>
      </c>
      <c r="X19" s="18">
        <f t="shared" si="11"/>
        <v>2414.326923076922</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0.66300000000000003</v>
      </c>
      <c r="D24" s="18">
        <f>SUM(B24)*(C24)</f>
        <v>17702.100000000002</v>
      </c>
      <c r="E24" s="18">
        <f>SUM(B24)-(D24)</f>
        <v>8997.8999999999978</v>
      </c>
      <c r="F24" s="16">
        <v>1.45</v>
      </c>
      <c r="G24" s="18">
        <f t="shared" ref="G24:G29" si="20">SUM(E24)-(H24)</f>
        <v>2792.4517241379299</v>
      </c>
      <c r="H24" s="18">
        <f t="shared" ref="H24:H29" si="21">SUM(E24)/(F24)</f>
        <v>6205.4482758620679</v>
      </c>
      <c r="I24" s="16"/>
      <c r="J24" s="16">
        <v>29100</v>
      </c>
      <c r="K24" s="16">
        <v>0.66300000000000003</v>
      </c>
      <c r="L24" s="18">
        <f>SUM(J24)*K24</f>
        <v>19293.3</v>
      </c>
      <c r="M24" s="18">
        <f>SUM(J24)-(L24)</f>
        <v>9806.7000000000007</v>
      </c>
      <c r="N24" s="16">
        <v>1.45</v>
      </c>
      <c r="O24" s="18">
        <f>SUM(M24)-(P24)</f>
        <v>3043.4586206896556</v>
      </c>
      <c r="P24" s="18">
        <f>SUM(M24)/(N24)</f>
        <v>6763.2413793103451</v>
      </c>
      <c r="Q24" s="16"/>
      <c r="R24" s="16">
        <v>31800</v>
      </c>
      <c r="S24" s="16">
        <v>0.66300000000000003</v>
      </c>
      <c r="T24" s="18">
        <f>SUM(R24)*(S24)</f>
        <v>21083.4</v>
      </c>
      <c r="U24" s="18">
        <f>SUM(R24)-(T24)</f>
        <v>10716.599999999999</v>
      </c>
      <c r="V24" s="16">
        <v>1.45</v>
      </c>
      <c r="W24" s="18">
        <f>SUM(U24)-(X24)</f>
        <v>3325.8413793103446</v>
      </c>
      <c r="X24" s="18">
        <f>SUM(U24)/(V24)</f>
        <v>7390.758620689654</v>
      </c>
      <c r="AC24" s="37"/>
    </row>
    <row r="25" spans="1:29" ht="27.6" x14ac:dyDescent="0.3">
      <c r="A25" s="16" t="s">
        <v>15</v>
      </c>
      <c r="B25" s="16">
        <v>35200</v>
      </c>
      <c r="C25" s="16">
        <v>0.66300000000000003</v>
      </c>
      <c r="D25" s="18">
        <f t="shared" ref="D25:D33" si="22">SUM(B25)*(C25)</f>
        <v>23337.600000000002</v>
      </c>
      <c r="E25" s="18">
        <f t="shared" ref="E25:E33" si="23">SUM(B25)-(D25)</f>
        <v>11862.399999999998</v>
      </c>
      <c r="F25" s="16">
        <v>1.45</v>
      </c>
      <c r="G25" s="18">
        <f t="shared" si="20"/>
        <v>3681.4344827586201</v>
      </c>
      <c r="H25" s="18">
        <f t="shared" si="21"/>
        <v>8180.9655172413777</v>
      </c>
      <c r="I25" s="16"/>
      <c r="J25" s="16">
        <v>39500</v>
      </c>
      <c r="K25" s="16">
        <v>0.66300000000000003</v>
      </c>
      <c r="L25" s="18">
        <f t="shared" ref="L25:L29" si="24">SUM(J25)*K25</f>
        <v>26188.5</v>
      </c>
      <c r="M25" s="18">
        <f t="shared" ref="M25:M29" si="25">SUM(J25)-(L25)</f>
        <v>13311.5</v>
      </c>
      <c r="N25" s="16">
        <v>1.45</v>
      </c>
      <c r="O25" s="18">
        <f t="shared" ref="O25:O33" si="26">SUM(M25)-(P25)</f>
        <v>4131.1551724137935</v>
      </c>
      <c r="P25" s="18">
        <f t="shared" ref="P25:P33" si="27">SUM(M25)/(N25)</f>
        <v>9180.3448275862065</v>
      </c>
      <c r="Q25" s="16"/>
      <c r="R25" s="16">
        <v>44350</v>
      </c>
      <c r="S25" s="16">
        <v>0.66300000000000003</v>
      </c>
      <c r="T25" s="18">
        <f t="shared" ref="T25:T33" si="28">SUM(R25)*(S25)</f>
        <v>29404.050000000003</v>
      </c>
      <c r="U25" s="18">
        <f t="shared" ref="U25:U33" si="29">SUM(R25)-(T25)</f>
        <v>14945.949999999997</v>
      </c>
      <c r="V25" s="16">
        <v>1.45</v>
      </c>
      <c r="W25" s="18">
        <f t="shared" ref="W25:W33" si="30">SUM(U25)-(X25)</f>
        <v>4638.3982758620677</v>
      </c>
      <c r="X25" s="18">
        <f t="shared" ref="X25:X33" si="31">SUM(U25)/(V25)</f>
        <v>10307.551724137929</v>
      </c>
      <c r="AC25" s="37"/>
    </row>
    <row r="26" spans="1:29" x14ac:dyDescent="0.3">
      <c r="A26" s="16" t="s">
        <v>16</v>
      </c>
      <c r="B26" s="16">
        <v>33000</v>
      </c>
      <c r="C26" s="16">
        <v>0.66300000000000003</v>
      </c>
      <c r="D26" s="18">
        <f t="shared" si="22"/>
        <v>21879</v>
      </c>
      <c r="E26" s="18">
        <f t="shared" si="23"/>
        <v>11121</v>
      </c>
      <c r="F26" s="16">
        <v>1.45</v>
      </c>
      <c r="G26" s="18">
        <f t="shared" si="20"/>
        <v>3451.3448275862065</v>
      </c>
      <c r="H26" s="18">
        <f t="shared" si="21"/>
        <v>7669.6551724137935</v>
      </c>
      <c r="I26" s="16"/>
      <c r="J26" s="16">
        <v>35950</v>
      </c>
      <c r="K26" s="16">
        <v>0.66300000000000003</v>
      </c>
      <c r="L26" s="18">
        <f t="shared" si="24"/>
        <v>23834.850000000002</v>
      </c>
      <c r="M26" s="18">
        <f t="shared" si="25"/>
        <v>12115.149999999998</v>
      </c>
      <c r="N26" s="16">
        <v>1.45</v>
      </c>
      <c r="O26" s="18">
        <f t="shared" si="26"/>
        <v>3759.8741379310341</v>
      </c>
      <c r="P26" s="18">
        <f t="shared" si="27"/>
        <v>8355.2758620689638</v>
      </c>
      <c r="Q26" s="16"/>
      <c r="R26" s="16">
        <v>39400</v>
      </c>
      <c r="S26" s="16">
        <v>0.66300000000000003</v>
      </c>
      <c r="T26" s="18">
        <f t="shared" si="28"/>
        <v>26122.2</v>
      </c>
      <c r="U26" s="18">
        <f t="shared" si="29"/>
        <v>13277.8</v>
      </c>
      <c r="V26" s="16">
        <v>1.45</v>
      </c>
      <c r="W26" s="18">
        <f t="shared" si="30"/>
        <v>4120.696551724137</v>
      </c>
      <c r="X26" s="18">
        <f t="shared" si="31"/>
        <v>9157.1034482758623</v>
      </c>
      <c r="AC26" s="37"/>
    </row>
    <row r="27" spans="1:29" x14ac:dyDescent="0.3">
      <c r="A27" s="16" t="s">
        <v>17</v>
      </c>
      <c r="B27" s="16">
        <v>12200</v>
      </c>
      <c r="C27" s="16">
        <v>0.66300000000000003</v>
      </c>
      <c r="D27" s="18">
        <f t="shared" si="22"/>
        <v>8088.6</v>
      </c>
      <c r="E27" s="18">
        <f t="shared" si="23"/>
        <v>4111.3999999999996</v>
      </c>
      <c r="F27" s="16">
        <v>1.45</v>
      </c>
      <c r="G27" s="18">
        <f t="shared" si="20"/>
        <v>1275.9517241379308</v>
      </c>
      <c r="H27" s="18">
        <f t="shared" si="21"/>
        <v>2835.4482758620688</v>
      </c>
      <c r="I27" s="16"/>
      <c r="J27" s="16">
        <v>13900</v>
      </c>
      <c r="K27" s="16">
        <v>0.66300000000000003</v>
      </c>
      <c r="L27" s="18">
        <f t="shared" si="24"/>
        <v>9215.7000000000007</v>
      </c>
      <c r="M27" s="18">
        <f t="shared" si="25"/>
        <v>4684.2999999999993</v>
      </c>
      <c r="N27" s="16">
        <v>1.45</v>
      </c>
      <c r="O27" s="18">
        <f t="shared" si="26"/>
        <v>1453.7482758620686</v>
      </c>
      <c r="P27" s="18">
        <f t="shared" si="27"/>
        <v>3230.5517241379307</v>
      </c>
      <c r="Q27" s="16"/>
      <c r="R27" s="16">
        <v>15650</v>
      </c>
      <c r="S27" s="16">
        <v>0.66300000000000003</v>
      </c>
      <c r="T27" s="18">
        <f t="shared" si="28"/>
        <v>10375.950000000001</v>
      </c>
      <c r="U27" s="18">
        <f t="shared" si="29"/>
        <v>5274.0499999999993</v>
      </c>
      <c r="V27" s="16">
        <v>1.45</v>
      </c>
      <c r="W27" s="18">
        <f t="shared" si="30"/>
        <v>1636.7741379310341</v>
      </c>
      <c r="X27" s="18">
        <f t="shared" si="31"/>
        <v>3637.2758620689651</v>
      </c>
      <c r="AC27" s="37"/>
    </row>
    <row r="28" spans="1:29" ht="27.6" x14ac:dyDescent="0.3">
      <c r="A28" s="16" t="s">
        <v>18</v>
      </c>
      <c r="B28" s="16">
        <v>23050</v>
      </c>
      <c r="C28" s="16">
        <v>0.66300000000000003</v>
      </c>
      <c r="D28" s="18">
        <f t="shared" si="22"/>
        <v>15282.150000000001</v>
      </c>
      <c r="E28" s="18">
        <f t="shared" si="23"/>
        <v>7767.8499999999985</v>
      </c>
      <c r="F28" s="16">
        <v>1.45</v>
      </c>
      <c r="G28" s="18">
        <f t="shared" si="20"/>
        <v>2410.7120689655167</v>
      </c>
      <c r="H28" s="18">
        <f t="shared" si="21"/>
        <v>5357.1379310344819</v>
      </c>
      <c r="I28" s="16"/>
      <c r="J28" s="16">
        <v>26450</v>
      </c>
      <c r="K28" s="16">
        <v>0.66300000000000003</v>
      </c>
      <c r="L28" s="18">
        <f t="shared" si="24"/>
        <v>17536.350000000002</v>
      </c>
      <c r="M28" s="18">
        <f t="shared" si="25"/>
        <v>8913.6499999999978</v>
      </c>
      <c r="N28" s="16">
        <v>1.45</v>
      </c>
      <c r="O28" s="18">
        <f t="shared" si="26"/>
        <v>2766.3051724137922</v>
      </c>
      <c r="P28" s="18">
        <f t="shared" si="27"/>
        <v>6147.3448275862056</v>
      </c>
      <c r="Q28" s="16"/>
      <c r="R28" s="16">
        <v>30350</v>
      </c>
      <c r="S28" s="16">
        <v>0.66300000000000003</v>
      </c>
      <c r="T28" s="18">
        <f t="shared" si="28"/>
        <v>20122.05</v>
      </c>
      <c r="U28" s="18">
        <f t="shared" si="29"/>
        <v>10227.950000000001</v>
      </c>
      <c r="V28" s="16">
        <v>1.45</v>
      </c>
      <c r="W28" s="18">
        <f t="shared" si="30"/>
        <v>3174.1913793103449</v>
      </c>
      <c r="X28" s="18">
        <f t="shared" si="31"/>
        <v>7053.7586206896558</v>
      </c>
      <c r="AC28" s="37"/>
    </row>
    <row r="29" spans="1:29" x14ac:dyDescent="0.3">
      <c r="A29" s="16" t="s">
        <v>379</v>
      </c>
      <c r="B29" s="16">
        <v>22750</v>
      </c>
      <c r="C29" s="16">
        <v>0.66300000000000003</v>
      </c>
      <c r="D29" s="18">
        <f t="shared" si="22"/>
        <v>15083.25</v>
      </c>
      <c r="E29" s="18">
        <f t="shared" si="23"/>
        <v>7666.75</v>
      </c>
      <c r="F29" s="16">
        <v>1.45</v>
      </c>
      <c r="G29" s="18">
        <f t="shared" si="20"/>
        <v>2379.3362068965516</v>
      </c>
      <c r="H29" s="18">
        <f t="shared" si="21"/>
        <v>5287.4137931034484</v>
      </c>
      <c r="I29" s="16"/>
      <c r="J29" s="16">
        <v>24650</v>
      </c>
      <c r="K29" s="16">
        <v>0.66300000000000003</v>
      </c>
      <c r="L29" s="18">
        <f t="shared" si="24"/>
        <v>16342.95</v>
      </c>
      <c r="M29" s="18">
        <f t="shared" si="25"/>
        <v>8307.0499999999993</v>
      </c>
      <c r="N29" s="16">
        <v>1.45</v>
      </c>
      <c r="O29" s="18">
        <f t="shared" si="26"/>
        <v>2578.0499999999993</v>
      </c>
      <c r="P29" s="18">
        <f t="shared" si="27"/>
        <v>5729</v>
      </c>
      <c r="Q29" s="16"/>
      <c r="R29" s="16">
        <v>26950</v>
      </c>
      <c r="S29" s="16">
        <v>0.66300000000000003</v>
      </c>
      <c r="T29" s="18">
        <f t="shared" si="28"/>
        <v>17867.850000000002</v>
      </c>
      <c r="U29" s="18">
        <f t="shared" si="29"/>
        <v>9082.1499999999978</v>
      </c>
      <c r="V29" s="16">
        <v>1.45</v>
      </c>
      <c r="W29" s="18">
        <f t="shared" si="30"/>
        <v>2818.5982758620685</v>
      </c>
      <c r="X29" s="18">
        <f t="shared" si="31"/>
        <v>6263.5517241379293</v>
      </c>
      <c r="AC29" s="37"/>
    </row>
    <row r="30" spans="1:29" s="43" customFormat="1" x14ac:dyDescent="0.3">
      <c r="A30" s="15" t="s">
        <v>226</v>
      </c>
      <c r="B30" s="15"/>
      <c r="C30" s="15"/>
      <c r="D30" s="19">
        <f>SUM(D24:D29)</f>
        <v>101372.70000000001</v>
      </c>
      <c r="E30" s="19">
        <f t="shared" ref="E30" si="32">SUM(E24:E29)</f>
        <v>51527.299999999996</v>
      </c>
      <c r="F30" s="19"/>
      <c r="G30" s="19">
        <f t="shared" ref="G30" si="33">SUM(G24:G29)</f>
        <v>15991.231034482757</v>
      </c>
      <c r="H30" s="19">
        <f t="shared" ref="H30" si="34">SUM(H24:H29)</f>
        <v>35536.068965517239</v>
      </c>
      <c r="I30" s="15"/>
      <c r="J30" s="15"/>
      <c r="K30" s="15"/>
      <c r="L30" s="19">
        <f>SUM(L24:L29)</f>
        <v>112411.65000000001</v>
      </c>
      <c r="M30" s="19">
        <f t="shared" ref="M30" si="35">SUM(M24:M29)</f>
        <v>57138.349999999991</v>
      </c>
      <c r="N30" s="19"/>
      <c r="O30" s="19">
        <f t="shared" ref="O30" si="36">SUM(O24:O29)</f>
        <v>17732.591379310343</v>
      </c>
      <c r="P30" s="19">
        <f t="shared" ref="P30" si="37">SUM(P24:P29)</f>
        <v>39405.758620689652</v>
      </c>
      <c r="R30" s="15"/>
      <c r="S30" s="15"/>
      <c r="T30" s="19">
        <f>SUM(T24:T29)</f>
        <v>124975.50000000001</v>
      </c>
      <c r="U30" s="19">
        <f t="shared" ref="U30" si="38">SUM(U24:U29)</f>
        <v>63524.499999999985</v>
      </c>
      <c r="V30" s="19"/>
      <c r="W30" s="19">
        <f t="shared" ref="W30" si="39">SUM(W24:W29)</f>
        <v>19714.499999999993</v>
      </c>
      <c r="X30" s="19">
        <f t="shared" ref="X30" si="40">SUM(X24:X29)</f>
        <v>43809.999999999993</v>
      </c>
    </row>
    <row r="31" spans="1:29" x14ac:dyDescent="0.3">
      <c r="A31" s="16" t="s">
        <v>19</v>
      </c>
      <c r="B31" s="16">
        <v>29000</v>
      </c>
      <c r="C31" s="16">
        <v>0.78900000000000003</v>
      </c>
      <c r="D31" s="16">
        <f t="shared" si="22"/>
        <v>22881</v>
      </c>
      <c r="E31" s="16">
        <f t="shared" si="23"/>
        <v>6119</v>
      </c>
      <c r="F31" s="16">
        <v>1.56</v>
      </c>
      <c r="G31" s="18">
        <f>SUM(E31)-(H31)</f>
        <v>2196.5641025641025</v>
      </c>
      <c r="H31" s="18">
        <f>SUM(E31)/(F31)</f>
        <v>3922.4358974358975</v>
      </c>
      <c r="I31" s="16"/>
      <c r="J31" s="16">
        <v>31450</v>
      </c>
      <c r="K31" s="16">
        <v>0.78900000000000003</v>
      </c>
      <c r="L31" s="18">
        <f t="shared" ref="L31:L33" si="41">SUM(J31)*K31</f>
        <v>24814.05</v>
      </c>
      <c r="M31" s="18">
        <f t="shared" ref="M31:M33" si="42">SUM(J31)-(L31)</f>
        <v>6635.9500000000007</v>
      </c>
      <c r="N31" s="16">
        <v>1.56</v>
      </c>
      <c r="O31" s="18">
        <f t="shared" si="26"/>
        <v>2382.1358974358982</v>
      </c>
      <c r="P31" s="18">
        <f t="shared" si="27"/>
        <v>4253.8141025641025</v>
      </c>
      <c r="Q31" s="16"/>
      <c r="R31" s="16">
        <v>33850</v>
      </c>
      <c r="S31" s="16">
        <v>0.78900000000000003</v>
      </c>
      <c r="T31" s="18">
        <f>SUM(R31)*(S31)</f>
        <v>26707.65</v>
      </c>
      <c r="U31" s="18">
        <f>SUM(R31)-(T31)</f>
        <v>7142.3499999999985</v>
      </c>
      <c r="V31" s="16">
        <v>1.56</v>
      </c>
      <c r="W31" s="18">
        <f t="shared" si="30"/>
        <v>2563.9205128205122</v>
      </c>
      <c r="X31" s="18">
        <f t="shared" si="31"/>
        <v>4578.4294871794864</v>
      </c>
      <c r="AC31" s="37"/>
    </row>
    <row r="32" spans="1:29" x14ac:dyDescent="0.3">
      <c r="A32" s="16" t="s">
        <v>20</v>
      </c>
      <c r="B32" s="16">
        <v>17450</v>
      </c>
      <c r="C32" s="16">
        <v>0.78900000000000003</v>
      </c>
      <c r="D32" s="18">
        <f t="shared" si="22"/>
        <v>13768.050000000001</v>
      </c>
      <c r="E32" s="18">
        <f t="shared" si="23"/>
        <v>3681.9499999999989</v>
      </c>
      <c r="F32" s="16">
        <v>1.56</v>
      </c>
      <c r="G32" s="18">
        <f>SUM(E32)-(H32)</f>
        <v>1321.7256410256409</v>
      </c>
      <c r="H32" s="18">
        <f>SUM(E32)/(F32)</f>
        <v>2360.224358974358</v>
      </c>
      <c r="I32" s="16"/>
      <c r="J32" s="16">
        <v>18950</v>
      </c>
      <c r="K32" s="16">
        <v>0.78900000000000003</v>
      </c>
      <c r="L32" s="18">
        <f t="shared" si="41"/>
        <v>14951.550000000001</v>
      </c>
      <c r="M32" s="18">
        <f t="shared" si="42"/>
        <v>3998.4499999999989</v>
      </c>
      <c r="N32" s="16">
        <v>1.56</v>
      </c>
      <c r="O32" s="18">
        <f t="shared" si="26"/>
        <v>1435.3410256410252</v>
      </c>
      <c r="P32" s="18">
        <f t="shared" si="27"/>
        <v>2563.1089743589737</v>
      </c>
      <c r="Q32" s="16"/>
      <c r="R32" s="16">
        <v>20850</v>
      </c>
      <c r="S32" s="16">
        <v>0.78900000000000003</v>
      </c>
      <c r="T32" s="18">
        <f>SUM(R32)*(S32)</f>
        <v>16450.650000000001</v>
      </c>
      <c r="U32" s="18">
        <f>SUM(R32)-(T32)</f>
        <v>4399.3499999999985</v>
      </c>
      <c r="V32" s="16">
        <v>1.56</v>
      </c>
      <c r="W32" s="18">
        <f t="shared" si="30"/>
        <v>1579.2538461538456</v>
      </c>
      <c r="X32" s="18">
        <f t="shared" si="31"/>
        <v>2820.0961538461529</v>
      </c>
      <c r="AC32" s="37"/>
    </row>
    <row r="33" spans="1:32" x14ac:dyDescent="0.3">
      <c r="A33" s="16" t="s">
        <v>21</v>
      </c>
      <c r="B33" s="16">
        <v>19000</v>
      </c>
      <c r="C33" s="16">
        <v>0.78900000000000003</v>
      </c>
      <c r="D33" s="16">
        <f t="shared" si="22"/>
        <v>14991</v>
      </c>
      <c r="E33" s="16">
        <f t="shared" si="23"/>
        <v>4009</v>
      </c>
      <c r="F33" s="16">
        <v>1.56</v>
      </c>
      <c r="G33" s="18">
        <f>SUM(E33)-(H33)</f>
        <v>1439.1282051282051</v>
      </c>
      <c r="H33" s="18">
        <f>SUM(E33)/(F33)</f>
        <v>2569.8717948717949</v>
      </c>
      <c r="I33" s="16"/>
      <c r="J33" s="16">
        <v>20500</v>
      </c>
      <c r="K33" s="16">
        <v>0.78900000000000003</v>
      </c>
      <c r="L33" s="18">
        <f t="shared" si="41"/>
        <v>16174.5</v>
      </c>
      <c r="M33" s="18">
        <f t="shared" si="42"/>
        <v>4325.5</v>
      </c>
      <c r="N33" s="16">
        <v>1.56</v>
      </c>
      <c r="O33" s="18">
        <f t="shared" si="26"/>
        <v>1552.7435897435898</v>
      </c>
      <c r="P33" s="18">
        <f t="shared" si="27"/>
        <v>2772.7564102564102</v>
      </c>
      <c r="Q33" s="16"/>
      <c r="R33" s="16">
        <v>22150</v>
      </c>
      <c r="S33" s="16">
        <v>0.78900000000000003</v>
      </c>
      <c r="T33" s="18">
        <f t="shared" si="28"/>
        <v>17476.350000000002</v>
      </c>
      <c r="U33" s="18">
        <f t="shared" si="29"/>
        <v>4673.6499999999978</v>
      </c>
      <c r="V33" s="16">
        <v>1.56</v>
      </c>
      <c r="W33" s="18">
        <f t="shared" si="30"/>
        <v>1677.7205128205123</v>
      </c>
      <c r="X33" s="18">
        <f t="shared" si="31"/>
        <v>2995.9294871794855</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0.66300000000000003</v>
      </c>
      <c r="D39" s="18">
        <f>SUM(B39)*(C39)</f>
        <v>21182.850000000002</v>
      </c>
      <c r="E39" s="18">
        <f>SUM(B39)-(D39)</f>
        <v>10767.149999999998</v>
      </c>
      <c r="F39" s="16">
        <v>1.45</v>
      </c>
      <c r="G39" s="18">
        <f>SUM(E39)-(H39)</f>
        <v>3341.5293103448266</v>
      </c>
      <c r="H39" s="18">
        <f>SUM(E39)/(F39)</f>
        <v>7425.6206896551712</v>
      </c>
      <c r="I39" s="16"/>
      <c r="J39" s="16">
        <v>34500</v>
      </c>
      <c r="K39" s="16">
        <v>0.66300000000000003</v>
      </c>
      <c r="L39" s="16">
        <f>SUM(J39)*(K39)</f>
        <v>22873.5</v>
      </c>
      <c r="M39" s="18">
        <f>SUM(J39)-(L39)</f>
        <v>11626.5</v>
      </c>
      <c r="N39" s="16">
        <v>1.45</v>
      </c>
      <c r="O39" s="18">
        <f t="shared" ref="O39:O44" si="43">SUM(M39)-(P39)</f>
        <v>3608.2241379310344</v>
      </c>
      <c r="P39" s="18">
        <f t="shared" ref="P39:P44" si="44">SUM(M39)/(N39)</f>
        <v>8018.2758620689656</v>
      </c>
      <c r="Q39" s="16"/>
      <c r="R39" s="16">
        <v>37050</v>
      </c>
      <c r="S39" s="16">
        <v>0.66300000000000003</v>
      </c>
      <c r="T39" s="18">
        <f t="shared" ref="T39:T44" si="45">SUM(R39)*S39</f>
        <v>24564.15</v>
      </c>
      <c r="U39" s="18">
        <f t="shared" ref="U39:U44" si="46">SUM(R39)-(T39)</f>
        <v>12485.849999999999</v>
      </c>
      <c r="V39" s="16">
        <v>1.45</v>
      </c>
      <c r="W39" s="18">
        <f>SUM(U39)-(X39)</f>
        <v>3874.9189655172413</v>
      </c>
      <c r="X39" s="18">
        <f>SUM(U39)/(V39)</f>
        <v>8610.9310344827572</v>
      </c>
      <c r="AC39" s="37"/>
    </row>
    <row r="40" spans="1:32" ht="27.6" x14ac:dyDescent="0.3">
      <c r="A40" s="16" t="s">
        <v>15</v>
      </c>
      <c r="B40" s="16">
        <v>50100</v>
      </c>
      <c r="C40" s="16">
        <v>0.66300000000000003</v>
      </c>
      <c r="D40" s="18">
        <f t="shared" ref="D40:D48" si="47">SUM(B40)*(C40)</f>
        <v>33216.300000000003</v>
      </c>
      <c r="E40" s="18">
        <f t="shared" ref="E40:E48" si="48">SUM(B40)-(D40)</f>
        <v>16883.699999999997</v>
      </c>
      <c r="F40" s="16">
        <v>1.45</v>
      </c>
      <c r="G40" s="18">
        <f t="shared" ref="G40:G48" si="49">SUM(E40)-(H40)</f>
        <v>5239.7689655172398</v>
      </c>
      <c r="H40" s="18">
        <f t="shared" ref="H40:H48" si="50">SUM(E40)/(F40)</f>
        <v>11643.931034482757</v>
      </c>
      <c r="I40" s="16"/>
      <c r="J40" s="16">
        <v>55050</v>
      </c>
      <c r="K40" s="16">
        <v>0.66300000000000003</v>
      </c>
      <c r="L40" s="18">
        <f t="shared" ref="L40:L48" si="51">SUM(J40)*(K40)</f>
        <v>36498.15</v>
      </c>
      <c r="M40" s="18">
        <f t="shared" ref="M40:M48" si="52">SUM(J40)-(L40)</f>
        <v>18551.849999999999</v>
      </c>
      <c r="N40" s="16">
        <v>1.45</v>
      </c>
      <c r="O40" s="18">
        <f t="shared" si="43"/>
        <v>5757.4706896551725</v>
      </c>
      <c r="P40" s="18">
        <f t="shared" si="44"/>
        <v>12794.379310344826</v>
      </c>
      <c r="Q40" s="16"/>
      <c r="R40" s="16">
        <v>59900</v>
      </c>
      <c r="S40" s="16">
        <v>0.66300000000000003</v>
      </c>
      <c r="T40" s="18">
        <f t="shared" si="45"/>
        <v>39713.700000000004</v>
      </c>
      <c r="U40" s="18">
        <f t="shared" si="46"/>
        <v>20186.299999999996</v>
      </c>
      <c r="V40" s="16">
        <v>1.45</v>
      </c>
      <c r="W40" s="18">
        <f t="shared" ref="W40:W48" si="53">SUM(U40)-(X40)</f>
        <v>6264.7137931034467</v>
      </c>
      <c r="X40" s="18">
        <f t="shared" ref="X40:X48" si="54">SUM(U40)/(V40)</f>
        <v>13921.586206896549</v>
      </c>
      <c r="AC40" s="37"/>
    </row>
    <row r="41" spans="1:32" x14ac:dyDescent="0.3">
      <c r="A41" s="16" t="s">
        <v>16</v>
      </c>
      <c r="B41" s="16">
        <v>45950</v>
      </c>
      <c r="C41" s="16">
        <v>0.66300000000000003</v>
      </c>
      <c r="D41" s="18">
        <f t="shared" si="47"/>
        <v>30464.850000000002</v>
      </c>
      <c r="E41" s="18">
        <f t="shared" si="48"/>
        <v>15485.149999999998</v>
      </c>
      <c r="F41" s="16">
        <v>1.45</v>
      </c>
      <c r="G41" s="18">
        <f t="shared" si="49"/>
        <v>4805.7362068965504</v>
      </c>
      <c r="H41" s="18">
        <f t="shared" si="50"/>
        <v>10679.413793103447</v>
      </c>
      <c r="I41" s="16"/>
      <c r="J41" s="16">
        <v>49550</v>
      </c>
      <c r="K41" s="16">
        <v>0.66300000000000003</v>
      </c>
      <c r="L41" s="18">
        <f t="shared" si="51"/>
        <v>32851.65</v>
      </c>
      <c r="M41" s="18">
        <f t="shared" si="52"/>
        <v>16698.349999999999</v>
      </c>
      <c r="N41" s="16">
        <v>1.45</v>
      </c>
      <c r="O41" s="18">
        <f t="shared" si="43"/>
        <v>5182.2465517241362</v>
      </c>
      <c r="P41" s="18">
        <f t="shared" si="44"/>
        <v>11516.103448275862</v>
      </c>
      <c r="Q41" s="16"/>
      <c r="R41" s="16">
        <v>53150</v>
      </c>
      <c r="S41" s="16">
        <v>0.66300000000000003</v>
      </c>
      <c r="T41" s="18">
        <f t="shared" si="45"/>
        <v>35238.450000000004</v>
      </c>
      <c r="U41" s="18">
        <f t="shared" si="46"/>
        <v>17911.549999999996</v>
      </c>
      <c r="V41" s="16">
        <v>1.45</v>
      </c>
      <c r="W41" s="18">
        <f t="shared" si="53"/>
        <v>5558.7568965517221</v>
      </c>
      <c r="X41" s="18">
        <f t="shared" si="54"/>
        <v>12352.793103448274</v>
      </c>
      <c r="AC41" s="37"/>
    </row>
    <row r="42" spans="1:32" x14ac:dyDescent="0.3">
      <c r="A42" s="16" t="s">
        <v>17</v>
      </c>
      <c r="B42" s="16">
        <v>17400</v>
      </c>
      <c r="C42" s="16">
        <v>0.66300000000000003</v>
      </c>
      <c r="D42" s="18">
        <f t="shared" si="47"/>
        <v>11536.2</v>
      </c>
      <c r="E42" s="18">
        <f t="shared" si="48"/>
        <v>5863.7999999999993</v>
      </c>
      <c r="F42" s="16">
        <v>1.45</v>
      </c>
      <c r="G42" s="18">
        <f t="shared" si="49"/>
        <v>1819.7999999999997</v>
      </c>
      <c r="H42" s="18">
        <f t="shared" si="50"/>
        <v>4043.9999999999995</v>
      </c>
      <c r="I42" s="16"/>
      <c r="J42" s="16">
        <v>19150</v>
      </c>
      <c r="K42" s="16">
        <v>0.66300000000000003</v>
      </c>
      <c r="L42" s="18">
        <f t="shared" si="51"/>
        <v>12696.45</v>
      </c>
      <c r="M42" s="18">
        <f t="shared" si="52"/>
        <v>6453.5499999999993</v>
      </c>
      <c r="N42" s="16">
        <v>1.45</v>
      </c>
      <c r="O42" s="18">
        <f t="shared" si="43"/>
        <v>2002.8258620689649</v>
      </c>
      <c r="P42" s="18">
        <f t="shared" si="44"/>
        <v>4450.7241379310344</v>
      </c>
      <c r="Q42" s="16"/>
      <c r="R42" s="16">
        <v>20900</v>
      </c>
      <c r="S42" s="16">
        <v>0.66300000000000003</v>
      </c>
      <c r="T42" s="18">
        <f t="shared" si="45"/>
        <v>13856.7</v>
      </c>
      <c r="U42" s="18">
        <f t="shared" si="46"/>
        <v>7043.2999999999993</v>
      </c>
      <c r="V42" s="16">
        <v>1.45</v>
      </c>
      <c r="W42" s="18">
        <f t="shared" si="53"/>
        <v>2185.8517241379304</v>
      </c>
      <c r="X42" s="18">
        <f t="shared" si="54"/>
        <v>4857.4482758620688</v>
      </c>
      <c r="AC42" s="37"/>
    </row>
    <row r="43" spans="1:32" ht="27.6" x14ac:dyDescent="0.3">
      <c r="A43" s="16" t="s">
        <v>18</v>
      </c>
      <c r="B43" s="16">
        <v>38650</v>
      </c>
      <c r="C43" s="16">
        <v>0.66300000000000003</v>
      </c>
      <c r="D43" s="18">
        <f t="shared" si="47"/>
        <v>25624.95</v>
      </c>
      <c r="E43" s="18">
        <f t="shared" si="48"/>
        <v>13025.05</v>
      </c>
      <c r="F43" s="16">
        <v>1.45</v>
      </c>
      <c r="G43" s="18">
        <f t="shared" si="49"/>
        <v>4042.2568965517239</v>
      </c>
      <c r="H43" s="18">
        <f t="shared" si="50"/>
        <v>8982.7931034482754</v>
      </c>
      <c r="I43" s="16"/>
      <c r="J43" s="16">
        <v>43650</v>
      </c>
      <c r="K43" s="16">
        <v>0.66300000000000003</v>
      </c>
      <c r="L43" s="18">
        <f t="shared" si="51"/>
        <v>28939.95</v>
      </c>
      <c r="M43" s="18">
        <f t="shared" si="52"/>
        <v>14710.05</v>
      </c>
      <c r="N43" s="16">
        <v>1.45</v>
      </c>
      <c r="O43" s="18">
        <f t="shared" si="43"/>
        <v>4565.187931034483</v>
      </c>
      <c r="P43" s="18">
        <f t="shared" si="44"/>
        <v>10144.862068965516</v>
      </c>
      <c r="Q43" s="16"/>
      <c r="R43" s="16">
        <v>48650</v>
      </c>
      <c r="S43" s="16">
        <v>0.66300000000000003</v>
      </c>
      <c r="T43" s="18">
        <f t="shared" si="45"/>
        <v>32254.95</v>
      </c>
      <c r="U43" s="18">
        <f t="shared" si="46"/>
        <v>16395.05</v>
      </c>
      <c r="V43" s="16">
        <v>1.45</v>
      </c>
      <c r="W43" s="18">
        <f t="shared" si="53"/>
        <v>5088.1189655172402</v>
      </c>
      <c r="X43" s="18">
        <f t="shared" si="54"/>
        <v>11306.931034482759</v>
      </c>
      <c r="AC43" s="37"/>
    </row>
    <row r="44" spans="1:32" x14ac:dyDescent="0.3">
      <c r="A44" s="16" t="s">
        <v>379</v>
      </c>
      <c r="B44" s="16">
        <v>29250</v>
      </c>
      <c r="C44" s="16">
        <v>0.66300000000000003</v>
      </c>
      <c r="D44" s="18">
        <f t="shared" si="47"/>
        <v>19392.75</v>
      </c>
      <c r="E44" s="18">
        <f t="shared" si="48"/>
        <v>9857.25</v>
      </c>
      <c r="F44" s="16">
        <v>1.45</v>
      </c>
      <c r="G44" s="18">
        <f t="shared" si="49"/>
        <v>3059.1465517241377</v>
      </c>
      <c r="H44" s="18">
        <f t="shared" si="50"/>
        <v>6798.1034482758623</v>
      </c>
      <c r="I44" s="16"/>
      <c r="J44" s="16">
        <v>31550</v>
      </c>
      <c r="K44" s="16">
        <v>0.66300000000000003</v>
      </c>
      <c r="L44" s="18">
        <f t="shared" si="51"/>
        <v>20917.650000000001</v>
      </c>
      <c r="M44" s="18">
        <f t="shared" si="52"/>
        <v>10632.349999999999</v>
      </c>
      <c r="N44" s="16">
        <v>1.45</v>
      </c>
      <c r="O44" s="18">
        <f t="shared" si="43"/>
        <v>3299.694827586206</v>
      </c>
      <c r="P44" s="18">
        <f t="shared" si="44"/>
        <v>7332.6551724137926</v>
      </c>
      <c r="Q44" s="16"/>
      <c r="R44" s="16">
        <v>33850</v>
      </c>
      <c r="S44" s="16">
        <v>0.66300000000000003</v>
      </c>
      <c r="T44" s="18">
        <f t="shared" si="45"/>
        <v>22442.550000000003</v>
      </c>
      <c r="U44" s="18">
        <f t="shared" si="46"/>
        <v>11407.449999999997</v>
      </c>
      <c r="V44" s="16">
        <v>1.45</v>
      </c>
      <c r="W44" s="18">
        <f t="shared" si="53"/>
        <v>3540.2431034482743</v>
      </c>
      <c r="X44" s="18">
        <f t="shared" si="54"/>
        <v>7867.2068965517228</v>
      </c>
      <c r="AC44" s="37"/>
    </row>
    <row r="45" spans="1:32" s="43" customFormat="1" x14ac:dyDescent="0.3">
      <c r="A45" s="15" t="s">
        <v>226</v>
      </c>
      <c r="B45" s="15"/>
      <c r="C45" s="15"/>
      <c r="D45" s="19">
        <f>SUM(D39:D44)</f>
        <v>141417.90000000002</v>
      </c>
      <c r="E45" s="19">
        <f t="shared" ref="E45" si="55">SUM(E39:E44)</f>
        <v>71882.099999999991</v>
      </c>
      <c r="F45" s="19"/>
      <c r="G45" s="19">
        <f t="shared" ref="G45" si="56">SUM(G39:G44)</f>
        <v>22308.237931034477</v>
      </c>
      <c r="H45" s="19">
        <f t="shared" ref="H45" si="57">SUM(H39:H44)</f>
        <v>49573.862068965514</v>
      </c>
      <c r="I45" s="15"/>
      <c r="J45" s="15"/>
      <c r="K45" s="15"/>
      <c r="L45" s="19">
        <f>SUM(L39:L44)</f>
        <v>154777.35</v>
      </c>
      <c r="M45" s="19">
        <f t="shared" ref="M45" si="58">SUM(M39:M44)</f>
        <v>78672.649999999994</v>
      </c>
      <c r="N45" s="19"/>
      <c r="O45" s="19">
        <f t="shared" ref="O45" si="59">SUM(O39:O44)</f>
        <v>24415.649999999998</v>
      </c>
      <c r="P45" s="19">
        <f t="shared" ref="P45" si="60">SUM(P39:P44)</f>
        <v>54256.999999999993</v>
      </c>
      <c r="R45" s="15"/>
      <c r="S45" s="15"/>
      <c r="T45" s="19">
        <f>SUM(T39:T44)</f>
        <v>168070.5</v>
      </c>
      <c r="U45" s="19">
        <f t="shared" ref="U45" si="61">SUM(U39:U44)</f>
        <v>85429.499999999985</v>
      </c>
      <c r="V45" s="19"/>
      <c r="W45" s="19">
        <f t="shared" ref="W45" si="62">SUM(W39:W44)</f>
        <v>26512.603448275855</v>
      </c>
      <c r="X45" s="19">
        <f t="shared" ref="X45" si="63">SUM(X39:X44)</f>
        <v>58916.896551724138</v>
      </c>
    </row>
    <row r="46" spans="1:32" x14ac:dyDescent="0.3">
      <c r="A46" s="16" t="s">
        <v>19</v>
      </c>
      <c r="B46" s="16">
        <v>36600</v>
      </c>
      <c r="C46" s="16">
        <v>0.78900000000000003</v>
      </c>
      <c r="D46" s="18">
        <f t="shared" si="47"/>
        <v>28877.4</v>
      </c>
      <c r="E46" s="18">
        <f t="shared" si="48"/>
        <v>7722.5999999999985</v>
      </c>
      <c r="F46" s="16">
        <v>1.56</v>
      </c>
      <c r="G46" s="18">
        <f t="shared" si="49"/>
        <v>2772.2153846153842</v>
      </c>
      <c r="H46" s="18">
        <f t="shared" si="50"/>
        <v>4950.3846153846143</v>
      </c>
      <c r="I46" s="16"/>
      <c r="J46" s="16">
        <v>39100</v>
      </c>
      <c r="K46" s="16">
        <v>0.78900000000000003</v>
      </c>
      <c r="L46" s="18">
        <f t="shared" si="51"/>
        <v>30849.9</v>
      </c>
      <c r="M46" s="18">
        <f t="shared" si="52"/>
        <v>8250.0999999999985</v>
      </c>
      <c r="N46" s="16">
        <v>1.56</v>
      </c>
      <c r="O46" s="18">
        <f>SUM(M46)-(P46)</f>
        <v>2961.5743589743588</v>
      </c>
      <c r="P46" s="18">
        <f>SUM(M46)/(N46)</f>
        <v>5288.5256410256397</v>
      </c>
      <c r="Q46" s="16"/>
      <c r="R46" s="16">
        <v>41600</v>
      </c>
      <c r="S46" s="16">
        <v>0.78900000000000003</v>
      </c>
      <c r="T46" s="18">
        <f>SUM(R46)*S46</f>
        <v>32822.400000000001</v>
      </c>
      <c r="U46" s="18">
        <f>SUM(R46)-(T46)</f>
        <v>8777.5999999999985</v>
      </c>
      <c r="V46" s="16">
        <v>1.56</v>
      </c>
      <c r="W46" s="18">
        <f t="shared" si="53"/>
        <v>3150.9333333333334</v>
      </c>
      <c r="X46" s="18">
        <f t="shared" si="54"/>
        <v>5626.6666666666652</v>
      </c>
      <c r="AC46" s="37"/>
    </row>
    <row r="47" spans="1:32" x14ac:dyDescent="0.3">
      <c r="A47" s="16" t="s">
        <v>20</v>
      </c>
      <c r="B47" s="16">
        <v>23600</v>
      </c>
      <c r="C47" s="16">
        <v>0.78900000000000003</v>
      </c>
      <c r="D47" s="18">
        <f t="shared" si="47"/>
        <v>18620.400000000001</v>
      </c>
      <c r="E47" s="18">
        <f t="shared" si="48"/>
        <v>4979.5999999999985</v>
      </c>
      <c r="F47" s="16">
        <v>1.56</v>
      </c>
      <c r="G47" s="18">
        <f t="shared" si="49"/>
        <v>1787.5487179487177</v>
      </c>
      <c r="H47" s="18">
        <f t="shared" si="50"/>
        <v>3192.0512820512809</v>
      </c>
      <c r="I47" s="16"/>
      <c r="J47" s="16">
        <v>25500</v>
      </c>
      <c r="K47" s="16">
        <v>0.78900000000000003</v>
      </c>
      <c r="L47" s="18">
        <f t="shared" si="51"/>
        <v>20119.5</v>
      </c>
      <c r="M47" s="18">
        <f t="shared" si="52"/>
        <v>5380.5</v>
      </c>
      <c r="N47" s="16">
        <v>1.56</v>
      </c>
      <c r="O47" s="18">
        <f>SUM(M47)-(P47)</f>
        <v>1931.4615384615386</v>
      </c>
      <c r="P47" s="18">
        <f>SUM(M47)/(N47)</f>
        <v>3449.0384615384614</v>
      </c>
      <c r="Q47" s="16"/>
      <c r="R47" s="16">
        <v>27400</v>
      </c>
      <c r="S47" s="16">
        <v>0.78900000000000003</v>
      </c>
      <c r="T47" s="18">
        <f>SUM(R47)*S47</f>
        <v>21618.600000000002</v>
      </c>
      <c r="U47" s="18">
        <f>SUM(R47)-(T47)</f>
        <v>5781.3999999999978</v>
      </c>
      <c r="V47" s="16">
        <v>1.56</v>
      </c>
      <c r="W47" s="18">
        <f t="shared" si="53"/>
        <v>2075.3743589743585</v>
      </c>
      <c r="X47" s="18">
        <f t="shared" si="54"/>
        <v>3706.0256410256393</v>
      </c>
      <c r="AC47" s="37"/>
    </row>
    <row r="48" spans="1:32" x14ac:dyDescent="0.3">
      <c r="A48" s="16" t="s">
        <v>21</v>
      </c>
      <c r="B48" s="16">
        <v>23800</v>
      </c>
      <c r="C48" s="16">
        <v>0.78900000000000003</v>
      </c>
      <c r="D48" s="18">
        <f t="shared" si="47"/>
        <v>18778.2</v>
      </c>
      <c r="E48" s="18">
        <f t="shared" si="48"/>
        <v>5021.7999999999993</v>
      </c>
      <c r="F48" s="16">
        <v>1.56</v>
      </c>
      <c r="G48" s="18">
        <f t="shared" si="49"/>
        <v>1802.6974358974358</v>
      </c>
      <c r="H48" s="18">
        <f t="shared" si="50"/>
        <v>3219.1025641025635</v>
      </c>
      <c r="I48" s="16"/>
      <c r="J48" s="16">
        <v>25450</v>
      </c>
      <c r="K48" s="16">
        <v>0.78900000000000003</v>
      </c>
      <c r="L48" s="18">
        <f t="shared" si="51"/>
        <v>20080.05</v>
      </c>
      <c r="M48" s="18">
        <f t="shared" si="52"/>
        <v>5369.9500000000007</v>
      </c>
      <c r="N48" s="16">
        <v>1.56</v>
      </c>
      <c r="O48" s="18">
        <f>SUM(M48)-(P48)</f>
        <v>1927.6743589743592</v>
      </c>
      <c r="P48" s="18">
        <f>SUM(M48)/(N48)</f>
        <v>3442.2756410256416</v>
      </c>
      <c r="Q48" s="16"/>
      <c r="R48" s="16">
        <v>27100</v>
      </c>
      <c r="S48" s="16">
        <v>0.78900000000000003</v>
      </c>
      <c r="T48" s="18">
        <f>SUM(R48)*S48</f>
        <v>21381.9</v>
      </c>
      <c r="U48" s="18">
        <f>SUM(R48)-(T48)</f>
        <v>5718.0999999999985</v>
      </c>
      <c r="V48" s="16">
        <v>1.56</v>
      </c>
      <c r="W48" s="18">
        <f t="shared" si="53"/>
        <v>2052.6512820512817</v>
      </c>
      <c r="X48" s="18">
        <f t="shared" si="54"/>
        <v>3665.4487179487169</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12. S4 DCBP</oddHeader>
    <oddFooter>&amp;CFilename : CCNSW Metropolitan Sydney Cemetery Capacity Report data supplement&amp;R&amp;P/&amp;N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349</v>
      </c>
    </row>
    <row r="3" spans="1:29" ht="12.75" x14ac:dyDescent="0.2">
      <c r="A3" s="38" t="s">
        <v>380</v>
      </c>
    </row>
    <row r="4" spans="1:29" customFormat="1" ht="15" x14ac:dyDescent="0.25">
      <c r="A4" s="39" t="s">
        <v>425</v>
      </c>
    </row>
    <row r="5" spans="1:29" customFormat="1" ht="15" x14ac:dyDescent="0.25">
      <c r="A5" s="20" t="s">
        <v>426</v>
      </c>
    </row>
    <row r="6" spans="1:29" customFormat="1" ht="15" x14ac:dyDescent="0.25">
      <c r="A6" s="20" t="s">
        <v>427</v>
      </c>
    </row>
    <row r="7" spans="1:29" ht="12.75" x14ac:dyDescent="0.2">
      <c r="A7" s="40" t="s">
        <v>359</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0.66300000000000003</v>
      </c>
      <c r="D10" s="18">
        <f>SUM(B10)*C10</f>
        <v>5993.52</v>
      </c>
      <c r="E10" s="18">
        <f>SUM(B10)-(D10)</f>
        <v>3046.4799999999996</v>
      </c>
      <c r="F10" s="16">
        <v>1.45</v>
      </c>
      <c r="G10" s="18">
        <f>SUM(E10)-(H10)</f>
        <v>945.45931034482737</v>
      </c>
      <c r="H10" s="18">
        <f>SUM(E10)/(F10)</f>
        <v>2101.0206896551722</v>
      </c>
      <c r="I10" s="16"/>
      <c r="J10" s="16">
        <v>23650</v>
      </c>
      <c r="K10" s="16">
        <v>0.67100000000000004</v>
      </c>
      <c r="L10" s="18">
        <f>SUM(J10)*(K10)</f>
        <v>15869.150000000001</v>
      </c>
      <c r="M10" s="18">
        <f>SUM(J10)-(L10)</f>
        <v>7780.8499999999985</v>
      </c>
      <c r="N10" s="16">
        <v>1.468</v>
      </c>
      <c r="O10" s="18">
        <f>SUM(M10)-(P10)</f>
        <v>2480.5434604904631</v>
      </c>
      <c r="P10" s="18">
        <f>SUM(M10)/(N10)</f>
        <v>5300.3065395095355</v>
      </c>
      <c r="R10" s="16">
        <v>24900</v>
      </c>
      <c r="S10" s="16">
        <v>0.68</v>
      </c>
      <c r="T10" s="18">
        <f>SUM(R10)*(S10)</f>
        <v>16932</v>
      </c>
      <c r="U10" s="18">
        <f>SUM(R10)-(T10)</f>
        <v>7968</v>
      </c>
      <c r="V10" s="16">
        <v>1.4870000000000001</v>
      </c>
      <c r="W10" s="18">
        <f>SUM(U10)-(X10)</f>
        <v>2609.5601882985884</v>
      </c>
      <c r="X10" s="18">
        <f>SUM(U10)/(V10)</f>
        <v>5358.4398117014116</v>
      </c>
      <c r="AC10" s="37"/>
    </row>
    <row r="11" spans="1:29" ht="27.6" x14ac:dyDescent="0.3">
      <c r="A11" s="16" t="s">
        <v>15</v>
      </c>
      <c r="B11" s="16">
        <v>10680</v>
      </c>
      <c r="C11" s="16">
        <v>0.66300000000000003</v>
      </c>
      <c r="D11" s="18">
        <f t="shared" ref="D11:D15" si="0">SUM(B11)*C11</f>
        <v>7080.84</v>
      </c>
      <c r="E11" s="18">
        <f t="shared" ref="E11:E15" si="1">SUM(B11)-(D11)</f>
        <v>3599.16</v>
      </c>
      <c r="F11" s="16">
        <v>1.45</v>
      </c>
      <c r="G11" s="18">
        <f t="shared" ref="G11:G19" si="2">SUM(E11)-(H11)</f>
        <v>1116.9806896551722</v>
      </c>
      <c r="H11" s="18">
        <f t="shared" ref="H11:H19" si="3">SUM(E11)/(F11)</f>
        <v>2482.1793103448276</v>
      </c>
      <c r="I11" s="16"/>
      <c r="J11" s="16">
        <v>29250</v>
      </c>
      <c r="K11" s="16">
        <v>0.67100000000000004</v>
      </c>
      <c r="L11" s="18">
        <f t="shared" ref="L11:L19" si="4">SUM(J11)*(K11)</f>
        <v>19626.75</v>
      </c>
      <c r="M11" s="18">
        <f t="shared" ref="M11:M19" si="5">SUM(J11)-(L11)</f>
        <v>9623.25</v>
      </c>
      <c r="N11" s="16">
        <v>1.468</v>
      </c>
      <c r="O11" s="18">
        <f t="shared" ref="O11:O19" si="6">SUM(M11)-(P11)</f>
        <v>3067.9025885558585</v>
      </c>
      <c r="P11" s="18">
        <f t="shared" ref="P11:P19" si="7">SUM(M11)/(N11)</f>
        <v>6555.3474114441415</v>
      </c>
      <c r="R11" s="16">
        <v>31900</v>
      </c>
      <c r="S11" s="16">
        <v>0.68</v>
      </c>
      <c r="T11" s="18">
        <f t="shared" ref="T11:T19" si="8">SUM(R11)*(S11)</f>
        <v>21692</v>
      </c>
      <c r="U11" s="18">
        <f t="shared" ref="U11:U19" si="9">SUM(R11)-(T11)</f>
        <v>10208</v>
      </c>
      <c r="V11" s="16">
        <v>1.4870000000000001</v>
      </c>
      <c r="W11" s="18">
        <f t="shared" ref="W11:W19" si="10">SUM(U11)-(X11)</f>
        <v>3343.1714862138542</v>
      </c>
      <c r="X11" s="18">
        <f t="shared" ref="X11:X19" si="11">SUM(U11)/(V11)</f>
        <v>6864.8285137861458</v>
      </c>
      <c r="AC11" s="37"/>
    </row>
    <row r="12" spans="1:29" x14ac:dyDescent="0.3">
      <c r="A12" s="16" t="s">
        <v>16</v>
      </c>
      <c r="B12" s="16">
        <v>11400</v>
      </c>
      <c r="C12" s="16">
        <v>0.66300000000000003</v>
      </c>
      <c r="D12" s="18">
        <f t="shared" si="0"/>
        <v>7558.2000000000007</v>
      </c>
      <c r="E12" s="18">
        <f t="shared" si="1"/>
        <v>3841.7999999999993</v>
      </c>
      <c r="F12" s="16">
        <v>1.45</v>
      </c>
      <c r="G12" s="18">
        <f t="shared" si="2"/>
        <v>1192.2827586206895</v>
      </c>
      <c r="H12" s="18">
        <f t="shared" si="3"/>
        <v>2649.5172413793098</v>
      </c>
      <c r="I12" s="16"/>
      <c r="J12" s="16">
        <v>29750</v>
      </c>
      <c r="K12" s="16">
        <v>0.67100000000000004</v>
      </c>
      <c r="L12" s="18">
        <f t="shared" si="4"/>
        <v>19962.25</v>
      </c>
      <c r="M12" s="18">
        <f t="shared" si="5"/>
        <v>9787.75</v>
      </c>
      <c r="N12" s="16">
        <v>1.468</v>
      </c>
      <c r="O12" s="18">
        <f t="shared" si="6"/>
        <v>3120.3453678474116</v>
      </c>
      <c r="P12" s="18">
        <f t="shared" si="7"/>
        <v>6667.4046321525884</v>
      </c>
      <c r="R12" s="16">
        <v>31150</v>
      </c>
      <c r="S12" s="16">
        <v>0.68</v>
      </c>
      <c r="T12" s="18">
        <f t="shared" si="8"/>
        <v>21182</v>
      </c>
      <c r="U12" s="18">
        <f t="shared" si="9"/>
        <v>9968</v>
      </c>
      <c r="V12" s="16">
        <v>1.4870000000000001</v>
      </c>
      <c r="W12" s="18">
        <f t="shared" si="10"/>
        <v>3264.5702757229328</v>
      </c>
      <c r="X12" s="18">
        <f t="shared" si="11"/>
        <v>6703.4297242770672</v>
      </c>
      <c r="AC12" s="37"/>
    </row>
    <row r="13" spans="1:29" x14ac:dyDescent="0.3">
      <c r="A13" s="16" t="s">
        <v>17</v>
      </c>
      <c r="B13" s="16">
        <v>3400</v>
      </c>
      <c r="C13" s="16">
        <v>0.66300000000000003</v>
      </c>
      <c r="D13" s="18">
        <f t="shared" si="0"/>
        <v>2254.2000000000003</v>
      </c>
      <c r="E13" s="18">
        <f t="shared" si="1"/>
        <v>1145.7999999999997</v>
      </c>
      <c r="F13" s="16">
        <v>1.45</v>
      </c>
      <c r="G13" s="18">
        <f t="shared" si="2"/>
        <v>355.59310344827577</v>
      </c>
      <c r="H13" s="18">
        <f t="shared" si="3"/>
        <v>790.20689655172396</v>
      </c>
      <c r="I13" s="16"/>
      <c r="J13" s="16">
        <v>9550</v>
      </c>
      <c r="K13" s="16">
        <v>0.67100000000000004</v>
      </c>
      <c r="L13" s="18">
        <f t="shared" si="4"/>
        <v>6408.05</v>
      </c>
      <c r="M13" s="18">
        <f t="shared" si="5"/>
        <v>3141.95</v>
      </c>
      <c r="N13" s="16">
        <v>1.468</v>
      </c>
      <c r="O13" s="18">
        <f t="shared" si="6"/>
        <v>1001.6570844686648</v>
      </c>
      <c r="P13" s="18">
        <f t="shared" si="7"/>
        <v>2140.292915531335</v>
      </c>
      <c r="R13" s="16">
        <v>10800</v>
      </c>
      <c r="S13" s="16">
        <v>0.68</v>
      </c>
      <c r="T13" s="18">
        <f t="shared" si="8"/>
        <v>7344.0000000000009</v>
      </c>
      <c r="U13" s="18">
        <f t="shared" si="9"/>
        <v>3455.9999999999991</v>
      </c>
      <c r="V13" s="16">
        <v>1.4870000000000001</v>
      </c>
      <c r="W13" s="18">
        <f t="shared" si="10"/>
        <v>1131.857431069267</v>
      </c>
      <c r="X13" s="18">
        <f t="shared" si="11"/>
        <v>2324.1425689307321</v>
      </c>
      <c r="AC13" s="37"/>
    </row>
    <row r="14" spans="1:29" ht="27.6" x14ac:dyDescent="0.3">
      <c r="A14" s="16" t="s">
        <v>18</v>
      </c>
      <c r="B14" s="16">
        <v>6180</v>
      </c>
      <c r="C14" s="16">
        <v>0.66300000000000003</v>
      </c>
      <c r="D14" s="18">
        <f t="shared" si="0"/>
        <v>4097.34</v>
      </c>
      <c r="E14" s="18">
        <f t="shared" si="1"/>
        <v>2082.66</v>
      </c>
      <c r="F14" s="16">
        <v>1.45</v>
      </c>
      <c r="G14" s="18">
        <f t="shared" si="2"/>
        <v>646.34275862068966</v>
      </c>
      <c r="H14" s="18">
        <f t="shared" si="3"/>
        <v>1436.3172413793102</v>
      </c>
      <c r="I14" s="16"/>
      <c r="J14" s="16">
        <v>17750</v>
      </c>
      <c r="K14" s="16">
        <v>0.67100000000000004</v>
      </c>
      <c r="L14" s="18">
        <f t="shared" si="4"/>
        <v>11910.25</v>
      </c>
      <c r="M14" s="18">
        <f t="shared" si="5"/>
        <v>5839.75</v>
      </c>
      <c r="N14" s="16">
        <v>1.468</v>
      </c>
      <c r="O14" s="18">
        <f t="shared" si="6"/>
        <v>1861.7186648501361</v>
      </c>
      <c r="P14" s="18">
        <f t="shared" si="7"/>
        <v>3978.0313351498639</v>
      </c>
      <c r="R14" s="16">
        <v>20200</v>
      </c>
      <c r="S14" s="16">
        <v>0.68</v>
      </c>
      <c r="T14" s="18">
        <f t="shared" si="8"/>
        <v>13736.000000000002</v>
      </c>
      <c r="U14" s="18">
        <f t="shared" si="9"/>
        <v>6463.9999999999982</v>
      </c>
      <c r="V14" s="16">
        <v>1.4870000000000001</v>
      </c>
      <c r="W14" s="18">
        <f t="shared" si="10"/>
        <v>2116.9926025554805</v>
      </c>
      <c r="X14" s="18">
        <f t="shared" si="11"/>
        <v>4347.0073974445177</v>
      </c>
      <c r="AC14" s="37"/>
    </row>
    <row r="15" spans="1:29" x14ac:dyDescent="0.3">
      <c r="A15" s="16" t="s">
        <v>379</v>
      </c>
      <c r="B15" s="16">
        <v>7980</v>
      </c>
      <c r="C15" s="16">
        <v>0.66300000000000003</v>
      </c>
      <c r="D15" s="18">
        <f t="shared" si="0"/>
        <v>5290.7400000000007</v>
      </c>
      <c r="E15" s="18">
        <f t="shared" si="1"/>
        <v>2689.2599999999993</v>
      </c>
      <c r="F15" s="16">
        <v>1.45</v>
      </c>
      <c r="G15" s="18">
        <f t="shared" si="2"/>
        <v>834.5979310344826</v>
      </c>
      <c r="H15" s="18">
        <f t="shared" si="3"/>
        <v>1854.6620689655167</v>
      </c>
      <c r="I15" s="16"/>
      <c r="J15" s="16">
        <v>20700</v>
      </c>
      <c r="K15" s="16">
        <v>0.67100000000000004</v>
      </c>
      <c r="L15" s="18">
        <f t="shared" si="4"/>
        <v>13889.7</v>
      </c>
      <c r="M15" s="18">
        <f t="shared" si="5"/>
        <v>6810.2999999999993</v>
      </c>
      <c r="N15" s="16">
        <v>1.468</v>
      </c>
      <c r="O15" s="18">
        <f t="shared" si="6"/>
        <v>2171.1310626702998</v>
      </c>
      <c r="P15" s="18">
        <f t="shared" si="7"/>
        <v>4639.1689373296995</v>
      </c>
      <c r="R15" s="16">
        <v>21450</v>
      </c>
      <c r="S15" s="16">
        <v>0.68</v>
      </c>
      <c r="T15" s="18">
        <f t="shared" si="8"/>
        <v>14586.000000000002</v>
      </c>
      <c r="U15" s="18">
        <f t="shared" si="9"/>
        <v>6863.9999999999982</v>
      </c>
      <c r="V15" s="16">
        <v>1.4870000000000001</v>
      </c>
      <c r="W15" s="18">
        <f t="shared" si="10"/>
        <v>2247.9946200403492</v>
      </c>
      <c r="X15" s="18">
        <f t="shared" si="11"/>
        <v>4616.005379959649</v>
      </c>
      <c r="AC15" s="37"/>
    </row>
    <row r="16" spans="1:29" s="43" customFormat="1" ht="12.75" x14ac:dyDescent="0.2">
      <c r="A16" s="15" t="s">
        <v>226</v>
      </c>
      <c r="B16" s="15"/>
      <c r="C16" s="15"/>
      <c r="D16" s="19">
        <f>SUM(D10:D15)</f>
        <v>32274.840000000004</v>
      </c>
      <c r="E16" s="19">
        <f t="shared" ref="E16" si="12">SUM(E10:E15)</f>
        <v>16405.159999999996</v>
      </c>
      <c r="F16" s="19"/>
      <c r="G16" s="19">
        <f t="shared" ref="G16:H16" si="13">SUM(G10:G15)</f>
        <v>5091.2565517241374</v>
      </c>
      <c r="H16" s="19">
        <f t="shared" si="13"/>
        <v>11313.903448275862</v>
      </c>
      <c r="I16" s="15"/>
      <c r="J16" s="15"/>
      <c r="K16" s="15"/>
      <c r="L16" s="19">
        <f>SUM(L10:L15)</f>
        <v>87666.150000000009</v>
      </c>
      <c r="M16" s="19">
        <f t="shared" ref="M16" si="14">SUM(M10:M15)</f>
        <v>42983.850000000006</v>
      </c>
      <c r="N16" s="19"/>
      <c r="O16" s="19">
        <f t="shared" ref="O16:P16" si="15">SUM(O10:O15)</f>
        <v>13703.298228882833</v>
      </c>
      <c r="P16" s="19">
        <f t="shared" si="15"/>
        <v>29280.551771117163</v>
      </c>
      <c r="R16" s="15"/>
      <c r="S16" s="15"/>
      <c r="T16" s="19">
        <f>SUM(T10:T15)</f>
        <v>95472</v>
      </c>
      <c r="U16" s="19">
        <f t="shared" ref="U16" si="16">SUM(U10:U15)</f>
        <v>44928</v>
      </c>
      <c r="V16" s="19"/>
      <c r="W16" s="19">
        <f t="shared" ref="W16:X16" si="17">SUM(W10:W15)</f>
        <v>14714.146603900474</v>
      </c>
      <c r="X16" s="19">
        <f t="shared" si="17"/>
        <v>30213.853396099526</v>
      </c>
    </row>
    <row r="17" spans="1:29" ht="12.75" x14ac:dyDescent="0.2">
      <c r="A17" s="16" t="s">
        <v>19</v>
      </c>
      <c r="B17" s="16">
        <v>9800</v>
      </c>
      <c r="C17" s="16">
        <v>0.78900000000000003</v>
      </c>
      <c r="D17" s="18">
        <f t="shared" ref="D17:D19" si="18">SUM(B17)*C17</f>
        <v>7732.2000000000007</v>
      </c>
      <c r="E17" s="18">
        <f t="shared" ref="E17:E19" si="19">SUM(B17)-(D17)</f>
        <v>2067.7999999999993</v>
      </c>
      <c r="F17" s="16">
        <v>1.56</v>
      </c>
      <c r="G17" s="18">
        <f t="shared" si="2"/>
        <v>742.28717948717917</v>
      </c>
      <c r="H17" s="18">
        <f t="shared" si="3"/>
        <v>1325.5128205128201</v>
      </c>
      <c r="I17" s="16"/>
      <c r="J17" s="16">
        <v>24500</v>
      </c>
      <c r="K17" s="16">
        <v>0.79900000000000004</v>
      </c>
      <c r="L17" s="18">
        <f t="shared" si="4"/>
        <v>19575.5</v>
      </c>
      <c r="M17" s="18">
        <f t="shared" si="5"/>
        <v>4924.5</v>
      </c>
      <c r="N17" s="16">
        <v>1.58</v>
      </c>
      <c r="O17" s="18">
        <f t="shared" si="6"/>
        <v>1807.7278481012659</v>
      </c>
      <c r="P17" s="18">
        <f t="shared" si="7"/>
        <v>3116.7721518987341</v>
      </c>
      <c r="R17" s="16">
        <v>27150</v>
      </c>
      <c r="S17" s="16">
        <v>0.80900000000000005</v>
      </c>
      <c r="T17" s="18">
        <f t="shared" si="8"/>
        <v>21964.350000000002</v>
      </c>
      <c r="U17" s="18">
        <f t="shared" si="9"/>
        <v>5185.6499999999978</v>
      </c>
      <c r="V17" s="16">
        <v>1.599</v>
      </c>
      <c r="W17" s="18">
        <f t="shared" si="10"/>
        <v>1942.5918386491549</v>
      </c>
      <c r="X17" s="18">
        <f t="shared" si="11"/>
        <v>3243.058161350843</v>
      </c>
      <c r="AC17" s="37"/>
    </row>
    <row r="18" spans="1:29" ht="12.75" x14ac:dyDescent="0.2">
      <c r="A18" s="16" t="s">
        <v>20</v>
      </c>
      <c r="B18" s="16">
        <v>6020</v>
      </c>
      <c r="C18" s="16">
        <v>0.78900000000000003</v>
      </c>
      <c r="D18" s="18">
        <f t="shared" si="18"/>
        <v>4749.7800000000007</v>
      </c>
      <c r="E18" s="18">
        <f t="shared" si="19"/>
        <v>1270.2199999999993</v>
      </c>
      <c r="F18" s="16">
        <v>1.56</v>
      </c>
      <c r="G18" s="18">
        <f t="shared" si="2"/>
        <v>455.97641025641008</v>
      </c>
      <c r="H18" s="18">
        <f t="shared" si="3"/>
        <v>814.24358974358927</v>
      </c>
      <c r="I18" s="16"/>
      <c r="J18" s="16">
        <v>15050</v>
      </c>
      <c r="K18" s="16">
        <v>0.79900000000000004</v>
      </c>
      <c r="L18" s="18">
        <f t="shared" si="4"/>
        <v>12024.95</v>
      </c>
      <c r="M18" s="18">
        <f t="shared" si="5"/>
        <v>3025.0499999999993</v>
      </c>
      <c r="N18" s="16">
        <v>1.58</v>
      </c>
      <c r="O18" s="18">
        <f t="shared" si="6"/>
        <v>1110.4613924050632</v>
      </c>
      <c r="P18" s="18">
        <f t="shared" si="7"/>
        <v>1914.5886075949361</v>
      </c>
      <c r="R18" s="16">
        <v>16350</v>
      </c>
      <c r="S18" s="16">
        <v>0.80900000000000005</v>
      </c>
      <c r="T18" s="18">
        <f t="shared" si="8"/>
        <v>13227.150000000001</v>
      </c>
      <c r="U18" s="18">
        <f t="shared" si="9"/>
        <v>3122.8499999999985</v>
      </c>
      <c r="V18" s="16">
        <v>1.599</v>
      </c>
      <c r="W18" s="18">
        <f t="shared" si="10"/>
        <v>1169.8481238273916</v>
      </c>
      <c r="X18" s="18">
        <f t="shared" si="11"/>
        <v>1953.0018761726069</v>
      </c>
      <c r="AC18" s="37"/>
    </row>
    <row r="19" spans="1:29" ht="12.75" x14ac:dyDescent="0.2">
      <c r="A19" s="16" t="s">
        <v>21</v>
      </c>
      <c r="B19" s="16">
        <v>6320</v>
      </c>
      <c r="C19" s="16">
        <v>0.78900000000000003</v>
      </c>
      <c r="D19" s="18">
        <f t="shared" si="18"/>
        <v>4986.4800000000005</v>
      </c>
      <c r="E19" s="18">
        <f t="shared" si="19"/>
        <v>1333.5199999999995</v>
      </c>
      <c r="F19" s="16">
        <v>1.56</v>
      </c>
      <c r="G19" s="18">
        <f t="shared" si="2"/>
        <v>478.69948717948705</v>
      </c>
      <c r="H19" s="18">
        <f t="shared" si="3"/>
        <v>854.82051282051248</v>
      </c>
      <c r="I19" s="16"/>
      <c r="J19" s="16">
        <v>15750</v>
      </c>
      <c r="K19" s="16">
        <v>0.79900000000000004</v>
      </c>
      <c r="L19" s="18">
        <f t="shared" si="4"/>
        <v>12584.25</v>
      </c>
      <c r="M19" s="18">
        <f t="shared" si="5"/>
        <v>3165.75</v>
      </c>
      <c r="N19" s="16">
        <v>1.58</v>
      </c>
      <c r="O19" s="18">
        <f t="shared" si="6"/>
        <v>1162.1107594936709</v>
      </c>
      <c r="P19" s="18">
        <f t="shared" si="7"/>
        <v>2003.6392405063291</v>
      </c>
      <c r="R19" s="16">
        <v>17850</v>
      </c>
      <c r="S19" s="16">
        <v>0.80900000000000005</v>
      </c>
      <c r="T19" s="18">
        <f t="shared" si="8"/>
        <v>14440.650000000001</v>
      </c>
      <c r="U19" s="18">
        <f t="shared" si="9"/>
        <v>3409.3499999999985</v>
      </c>
      <c r="V19" s="16">
        <v>1.599</v>
      </c>
      <c r="W19" s="18">
        <f t="shared" si="10"/>
        <v>1277.1736397748587</v>
      </c>
      <c r="X19" s="18">
        <f t="shared" si="11"/>
        <v>2132.1763602251399</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0.68799999999999994</v>
      </c>
      <c r="D24" s="18">
        <f>SUM(B24)*(C24)</f>
        <v>18369.599999999999</v>
      </c>
      <c r="E24" s="18">
        <f>SUM(B24)-(D24)</f>
        <v>8330.4000000000015</v>
      </c>
      <c r="F24" s="16">
        <v>1.5049999999999999</v>
      </c>
      <c r="G24" s="18">
        <f t="shared" ref="G24:G29" si="20">SUM(E24)-(H24)</f>
        <v>2795.2504983388708</v>
      </c>
      <c r="H24" s="18">
        <f t="shared" ref="H24:H29" si="21">SUM(E24)/(F24)</f>
        <v>5535.1495016611307</v>
      </c>
      <c r="I24" s="16"/>
      <c r="J24" s="16">
        <v>29100</v>
      </c>
      <c r="K24" s="16">
        <v>0.69699999999999995</v>
      </c>
      <c r="L24" s="18">
        <f>SUM(J24)*K24</f>
        <v>20282.699999999997</v>
      </c>
      <c r="M24" s="18">
        <f>SUM(J24)-(L24)</f>
        <v>8817.3000000000029</v>
      </c>
      <c r="N24" s="16">
        <v>1.524</v>
      </c>
      <c r="O24" s="18">
        <f>SUM(M24)-(P24)</f>
        <v>3031.6700787401587</v>
      </c>
      <c r="P24" s="18">
        <f>SUM(M24)/(N24)</f>
        <v>5785.6299212598442</v>
      </c>
      <c r="Q24" s="16"/>
      <c r="R24" s="16">
        <v>31800</v>
      </c>
      <c r="S24" s="16">
        <v>0.70599999999999996</v>
      </c>
      <c r="T24" s="18">
        <f>SUM(R24)*(S24)</f>
        <v>22450.799999999999</v>
      </c>
      <c r="U24" s="18">
        <f>SUM(R24)-(T24)</f>
        <v>9349.2000000000007</v>
      </c>
      <c r="V24" s="16">
        <v>1.5429999999999999</v>
      </c>
      <c r="W24" s="18">
        <f>SUM(U24)-(X24)</f>
        <v>3290.0943616331824</v>
      </c>
      <c r="X24" s="18">
        <f>SUM(U24)/(V24)</f>
        <v>6059.1056383668183</v>
      </c>
      <c r="AC24" s="37"/>
    </row>
    <row r="25" spans="1:29" ht="27.6" x14ac:dyDescent="0.3">
      <c r="A25" s="16" t="s">
        <v>15</v>
      </c>
      <c r="B25" s="16">
        <v>35200</v>
      </c>
      <c r="C25" s="16">
        <v>0.68799999999999994</v>
      </c>
      <c r="D25" s="18">
        <f t="shared" ref="D25:D33" si="22">SUM(B25)*(C25)</f>
        <v>24217.599999999999</v>
      </c>
      <c r="E25" s="18">
        <f t="shared" ref="E25:E33" si="23">SUM(B25)-(D25)</f>
        <v>10982.400000000001</v>
      </c>
      <c r="F25" s="16">
        <v>1.5049999999999999</v>
      </c>
      <c r="G25" s="18">
        <f t="shared" si="20"/>
        <v>3685.1242524916943</v>
      </c>
      <c r="H25" s="18">
        <f t="shared" si="21"/>
        <v>7297.2757475083072</v>
      </c>
      <c r="I25" s="16"/>
      <c r="J25" s="16">
        <v>39500</v>
      </c>
      <c r="K25" s="16">
        <v>0.69699999999999995</v>
      </c>
      <c r="L25" s="18">
        <f t="shared" ref="L25:L29" si="24">SUM(J25)*K25</f>
        <v>27531.499999999996</v>
      </c>
      <c r="M25" s="18">
        <f t="shared" ref="M25:M29" si="25">SUM(J25)-(L25)</f>
        <v>11968.500000000004</v>
      </c>
      <c r="N25" s="16">
        <v>1.524</v>
      </c>
      <c r="O25" s="18">
        <f t="shared" ref="O25:O33" si="26">SUM(M25)-(P25)</f>
        <v>4115.1535433070876</v>
      </c>
      <c r="P25" s="18">
        <f t="shared" ref="P25:P33" si="27">SUM(M25)/(N25)</f>
        <v>7853.346456692916</v>
      </c>
      <c r="Q25" s="16"/>
      <c r="R25" s="16">
        <v>44350</v>
      </c>
      <c r="S25" s="16">
        <v>0.70599999999999996</v>
      </c>
      <c r="T25" s="18">
        <f t="shared" ref="T25:T33" si="28">SUM(R25)*(S25)</f>
        <v>31311.1</v>
      </c>
      <c r="U25" s="18">
        <f t="shared" ref="U25:U33" si="29">SUM(R25)-(T25)</f>
        <v>13038.900000000001</v>
      </c>
      <c r="V25" s="16">
        <v>1.5429999999999999</v>
      </c>
      <c r="W25" s="18">
        <f t="shared" ref="W25:W33" si="30">SUM(U25)-(X25)</f>
        <v>4588.5435515230074</v>
      </c>
      <c r="X25" s="18">
        <f t="shared" ref="X25:X33" si="31">SUM(U25)/(V25)</f>
        <v>8450.356448476994</v>
      </c>
      <c r="AC25" s="37"/>
    </row>
    <row r="26" spans="1:29" x14ac:dyDescent="0.3">
      <c r="A26" s="16" t="s">
        <v>16</v>
      </c>
      <c r="B26" s="16">
        <v>33000</v>
      </c>
      <c r="C26" s="16">
        <v>0.68799999999999994</v>
      </c>
      <c r="D26" s="18">
        <f t="shared" si="22"/>
        <v>22704</v>
      </c>
      <c r="E26" s="18">
        <f t="shared" si="23"/>
        <v>10296</v>
      </c>
      <c r="F26" s="16">
        <v>1.5049999999999999</v>
      </c>
      <c r="G26" s="18">
        <f t="shared" si="20"/>
        <v>3454.8039867109628</v>
      </c>
      <c r="H26" s="18">
        <f t="shared" si="21"/>
        <v>6841.1960132890372</v>
      </c>
      <c r="I26" s="16"/>
      <c r="J26" s="16">
        <v>35950</v>
      </c>
      <c r="K26" s="16">
        <v>0.69699999999999995</v>
      </c>
      <c r="L26" s="18">
        <f t="shared" si="24"/>
        <v>25057.149999999998</v>
      </c>
      <c r="M26" s="18">
        <f t="shared" si="25"/>
        <v>10892.850000000002</v>
      </c>
      <c r="N26" s="16">
        <v>1.524</v>
      </c>
      <c r="O26" s="18">
        <f t="shared" si="26"/>
        <v>3745.3106299212604</v>
      </c>
      <c r="P26" s="18">
        <f t="shared" si="27"/>
        <v>7147.5393700787417</v>
      </c>
      <c r="Q26" s="16"/>
      <c r="R26" s="16">
        <v>39400</v>
      </c>
      <c r="S26" s="16">
        <v>0.70599999999999996</v>
      </c>
      <c r="T26" s="18">
        <f t="shared" si="28"/>
        <v>27816.399999999998</v>
      </c>
      <c r="U26" s="18">
        <f t="shared" si="29"/>
        <v>11583.600000000002</v>
      </c>
      <c r="V26" s="16">
        <v>1.5429999999999999</v>
      </c>
      <c r="W26" s="18">
        <f t="shared" si="30"/>
        <v>4076.4062216461443</v>
      </c>
      <c r="X26" s="18">
        <f t="shared" si="31"/>
        <v>7507.1937783538579</v>
      </c>
      <c r="AC26" s="37"/>
    </row>
    <row r="27" spans="1:29" x14ac:dyDescent="0.3">
      <c r="A27" s="16" t="s">
        <v>17</v>
      </c>
      <c r="B27" s="16">
        <v>12200</v>
      </c>
      <c r="C27" s="16">
        <v>0.68799999999999994</v>
      </c>
      <c r="D27" s="18">
        <f t="shared" si="22"/>
        <v>8393.5999999999985</v>
      </c>
      <c r="E27" s="18">
        <f t="shared" si="23"/>
        <v>3806.4000000000015</v>
      </c>
      <c r="F27" s="16">
        <v>1.5049999999999999</v>
      </c>
      <c r="G27" s="18">
        <f t="shared" si="20"/>
        <v>1277.2305647840535</v>
      </c>
      <c r="H27" s="18">
        <f t="shared" si="21"/>
        <v>2529.1694352159479</v>
      </c>
      <c r="I27" s="16"/>
      <c r="J27" s="16">
        <v>13900</v>
      </c>
      <c r="K27" s="16">
        <v>0.69699999999999995</v>
      </c>
      <c r="L27" s="18">
        <f t="shared" si="24"/>
        <v>9688.2999999999993</v>
      </c>
      <c r="M27" s="18">
        <f t="shared" si="25"/>
        <v>4211.7000000000007</v>
      </c>
      <c r="N27" s="16">
        <v>1.524</v>
      </c>
      <c r="O27" s="18">
        <f t="shared" si="26"/>
        <v>1448.1173228346461</v>
      </c>
      <c r="P27" s="18">
        <f t="shared" si="27"/>
        <v>2763.5826771653547</v>
      </c>
      <c r="Q27" s="16"/>
      <c r="R27" s="16">
        <v>15650</v>
      </c>
      <c r="S27" s="16">
        <v>0.70599999999999996</v>
      </c>
      <c r="T27" s="18">
        <f t="shared" si="28"/>
        <v>11048.9</v>
      </c>
      <c r="U27" s="18">
        <f t="shared" si="29"/>
        <v>4601.1000000000004</v>
      </c>
      <c r="V27" s="16">
        <v>1.5429999999999999</v>
      </c>
      <c r="W27" s="18">
        <f t="shared" si="30"/>
        <v>1619.1816591056386</v>
      </c>
      <c r="X27" s="18">
        <f t="shared" si="31"/>
        <v>2981.9183408943618</v>
      </c>
      <c r="AC27" s="37"/>
    </row>
    <row r="28" spans="1:29" ht="27.6" x14ac:dyDescent="0.3">
      <c r="A28" s="16" t="s">
        <v>18</v>
      </c>
      <c r="B28" s="16">
        <v>23050</v>
      </c>
      <c r="C28" s="16">
        <v>0.68799999999999994</v>
      </c>
      <c r="D28" s="18">
        <f t="shared" si="22"/>
        <v>15858.4</v>
      </c>
      <c r="E28" s="18">
        <f t="shared" si="23"/>
        <v>7191.6</v>
      </c>
      <c r="F28" s="16">
        <v>1.5049999999999999</v>
      </c>
      <c r="G28" s="18">
        <f t="shared" si="20"/>
        <v>2413.1282392026578</v>
      </c>
      <c r="H28" s="18">
        <f t="shared" si="21"/>
        <v>4778.4717607973425</v>
      </c>
      <c r="I28" s="16"/>
      <c r="J28" s="16">
        <v>26450</v>
      </c>
      <c r="K28" s="16">
        <v>0.69699999999999995</v>
      </c>
      <c r="L28" s="18">
        <f t="shared" si="24"/>
        <v>18435.649999999998</v>
      </c>
      <c r="M28" s="18">
        <f t="shared" si="25"/>
        <v>8014.3500000000022</v>
      </c>
      <c r="N28" s="16">
        <v>1.524</v>
      </c>
      <c r="O28" s="18">
        <f t="shared" si="26"/>
        <v>2755.5901574803156</v>
      </c>
      <c r="P28" s="18">
        <f t="shared" si="27"/>
        <v>5258.7598425196866</v>
      </c>
      <c r="Q28" s="16"/>
      <c r="R28" s="16">
        <v>30350</v>
      </c>
      <c r="S28" s="16">
        <v>0.70599999999999996</v>
      </c>
      <c r="T28" s="18">
        <f t="shared" si="28"/>
        <v>21427.1</v>
      </c>
      <c r="U28" s="18">
        <f t="shared" si="29"/>
        <v>8922.9000000000015</v>
      </c>
      <c r="V28" s="16">
        <v>1.5429999999999999</v>
      </c>
      <c r="W28" s="18">
        <f t="shared" si="30"/>
        <v>3140.0743357096571</v>
      </c>
      <c r="X28" s="18">
        <f t="shared" si="31"/>
        <v>5782.8256642903443</v>
      </c>
      <c r="AC28" s="37"/>
    </row>
    <row r="29" spans="1:29" x14ac:dyDescent="0.3">
      <c r="A29" s="16" t="s">
        <v>379</v>
      </c>
      <c r="B29" s="16">
        <v>22750</v>
      </c>
      <c r="C29" s="16">
        <v>0.68799999999999994</v>
      </c>
      <c r="D29" s="18">
        <f t="shared" si="22"/>
        <v>15651.999999999998</v>
      </c>
      <c r="E29" s="18">
        <f t="shared" si="23"/>
        <v>7098.0000000000018</v>
      </c>
      <c r="F29" s="16">
        <v>1.5049999999999999</v>
      </c>
      <c r="G29" s="18">
        <f t="shared" si="20"/>
        <v>2381.7209302325582</v>
      </c>
      <c r="H29" s="18">
        <f t="shared" si="21"/>
        <v>4716.2790697674436</v>
      </c>
      <c r="I29" s="16"/>
      <c r="J29" s="16">
        <v>24650</v>
      </c>
      <c r="K29" s="16">
        <v>0.69699999999999995</v>
      </c>
      <c r="L29" s="18">
        <f t="shared" si="24"/>
        <v>17181.05</v>
      </c>
      <c r="M29" s="18">
        <f t="shared" si="25"/>
        <v>7468.9500000000007</v>
      </c>
      <c r="N29" s="16">
        <v>1.524</v>
      </c>
      <c r="O29" s="18">
        <f t="shared" si="26"/>
        <v>2568.0641732283466</v>
      </c>
      <c r="P29" s="18">
        <f t="shared" si="27"/>
        <v>4900.8858267716541</v>
      </c>
      <c r="Q29" s="16"/>
      <c r="R29" s="16">
        <v>26950</v>
      </c>
      <c r="S29" s="16">
        <v>0.70599999999999996</v>
      </c>
      <c r="T29" s="18">
        <f t="shared" si="28"/>
        <v>19026.7</v>
      </c>
      <c r="U29" s="18">
        <f t="shared" si="29"/>
        <v>7923.2999999999993</v>
      </c>
      <c r="V29" s="16">
        <v>1.5429999999999999</v>
      </c>
      <c r="W29" s="18">
        <f t="shared" si="30"/>
        <v>2788.3032404406995</v>
      </c>
      <c r="X29" s="18">
        <f t="shared" si="31"/>
        <v>5134.9967595592998</v>
      </c>
      <c r="AC29" s="37"/>
    </row>
    <row r="30" spans="1:29" s="43" customFormat="1" x14ac:dyDescent="0.3">
      <c r="A30" s="15" t="s">
        <v>226</v>
      </c>
      <c r="B30" s="15"/>
      <c r="C30" s="15"/>
      <c r="D30" s="19">
        <f>SUM(D24:D29)</f>
        <v>105195.19999999998</v>
      </c>
      <c r="E30" s="19">
        <f t="shared" ref="E30" si="32">SUM(E24:E29)</f>
        <v>47704.800000000003</v>
      </c>
      <c r="F30" s="19"/>
      <c r="G30" s="19">
        <f t="shared" ref="G30" si="33">SUM(G24:G29)</f>
        <v>16007.258471760797</v>
      </c>
      <c r="H30" s="19">
        <f t="shared" ref="H30" si="34">SUM(H24:H29)</f>
        <v>31697.54152823921</v>
      </c>
      <c r="I30" s="15"/>
      <c r="J30" s="15"/>
      <c r="K30" s="15"/>
      <c r="L30" s="19">
        <f>SUM(L24:L29)</f>
        <v>118176.34999999999</v>
      </c>
      <c r="M30" s="19">
        <f t="shared" ref="M30" si="35">SUM(M24:M29)</f>
        <v>51373.650000000009</v>
      </c>
      <c r="N30" s="19"/>
      <c r="O30" s="19">
        <f t="shared" ref="O30" si="36">SUM(O24:O29)</f>
        <v>17663.905905511812</v>
      </c>
      <c r="P30" s="19">
        <f t="shared" ref="P30" si="37">SUM(P24:P29)</f>
        <v>33709.744094488204</v>
      </c>
      <c r="R30" s="15"/>
      <c r="S30" s="15"/>
      <c r="T30" s="19">
        <f>SUM(T24:T29)</f>
        <v>133081</v>
      </c>
      <c r="U30" s="19">
        <f t="shared" ref="U30" si="38">SUM(U24:U29)</f>
        <v>55419</v>
      </c>
      <c r="V30" s="19"/>
      <c r="W30" s="19">
        <f t="shared" ref="W30" si="39">SUM(W24:W29)</f>
        <v>19502.603370058328</v>
      </c>
      <c r="X30" s="19">
        <f t="shared" ref="X30" si="40">SUM(X24:X29)</f>
        <v>35916.396629941672</v>
      </c>
    </row>
    <row r="31" spans="1:29" x14ac:dyDescent="0.3">
      <c r="A31" s="16" t="s">
        <v>19</v>
      </c>
      <c r="B31" s="16">
        <v>29000</v>
      </c>
      <c r="C31" s="16">
        <v>0.81899999999999995</v>
      </c>
      <c r="D31" s="16">
        <f t="shared" si="22"/>
        <v>23751</v>
      </c>
      <c r="E31" s="16">
        <f t="shared" si="23"/>
        <v>5249</v>
      </c>
      <c r="F31" s="16">
        <v>1.62</v>
      </c>
      <c r="G31" s="18">
        <f>SUM(E31)-(H31)</f>
        <v>2008.8765432098767</v>
      </c>
      <c r="H31" s="18">
        <f>SUM(E31)/(F31)</f>
        <v>3240.1234567901233</v>
      </c>
      <c r="I31" s="16"/>
      <c r="J31" s="16">
        <v>31450</v>
      </c>
      <c r="K31" s="16">
        <v>0.82899999999999996</v>
      </c>
      <c r="L31" s="18">
        <f t="shared" ref="L31:L33" si="41">SUM(J31)*K31</f>
        <v>26072.05</v>
      </c>
      <c r="M31" s="18">
        <f t="shared" ref="M31:M33" si="42">SUM(J31)-(L31)</f>
        <v>5377.9500000000007</v>
      </c>
      <c r="N31" s="16">
        <v>1.64</v>
      </c>
      <c r="O31" s="18">
        <f t="shared" si="26"/>
        <v>2098.7121951219515</v>
      </c>
      <c r="P31" s="18">
        <f t="shared" si="27"/>
        <v>3279.2378048780492</v>
      </c>
      <c r="Q31" s="16"/>
      <c r="R31" s="16">
        <v>33850</v>
      </c>
      <c r="S31" s="16">
        <v>0.84</v>
      </c>
      <c r="T31" s="18">
        <f>SUM(R31)*(S31)</f>
        <v>28434</v>
      </c>
      <c r="U31" s="18">
        <f>SUM(R31)-(T31)</f>
        <v>5416</v>
      </c>
      <c r="V31" s="16">
        <v>1.66</v>
      </c>
      <c r="W31" s="18">
        <f t="shared" si="30"/>
        <v>2153.3493975903611</v>
      </c>
      <c r="X31" s="18">
        <f t="shared" si="31"/>
        <v>3262.6506024096389</v>
      </c>
      <c r="AC31" s="37"/>
    </row>
    <row r="32" spans="1:29" x14ac:dyDescent="0.3">
      <c r="A32" s="16" t="s">
        <v>20</v>
      </c>
      <c r="B32" s="16">
        <v>17450</v>
      </c>
      <c r="C32" s="16">
        <v>0.81899999999999995</v>
      </c>
      <c r="D32" s="18">
        <f t="shared" si="22"/>
        <v>14291.55</v>
      </c>
      <c r="E32" s="18">
        <f t="shared" si="23"/>
        <v>3158.4500000000007</v>
      </c>
      <c r="F32" s="16">
        <v>1.62</v>
      </c>
      <c r="G32" s="18">
        <f>SUM(E32)-(H32)</f>
        <v>1208.78950617284</v>
      </c>
      <c r="H32" s="18">
        <f>SUM(E32)/(F32)</f>
        <v>1949.6604938271607</v>
      </c>
      <c r="I32" s="16"/>
      <c r="J32" s="16">
        <v>18950</v>
      </c>
      <c r="K32" s="16">
        <v>0.82899999999999996</v>
      </c>
      <c r="L32" s="18">
        <f t="shared" si="41"/>
        <v>15709.55</v>
      </c>
      <c r="M32" s="18">
        <f t="shared" si="42"/>
        <v>3240.4500000000007</v>
      </c>
      <c r="N32" s="16">
        <v>1.64</v>
      </c>
      <c r="O32" s="18">
        <f t="shared" si="26"/>
        <v>1264.5658536585368</v>
      </c>
      <c r="P32" s="18">
        <f t="shared" si="27"/>
        <v>1975.884146341464</v>
      </c>
      <c r="Q32" s="16"/>
      <c r="R32" s="16">
        <v>20850</v>
      </c>
      <c r="S32" s="16">
        <v>0.84</v>
      </c>
      <c r="T32" s="18">
        <f>SUM(R32)*(S32)</f>
        <v>17514</v>
      </c>
      <c r="U32" s="18">
        <f>SUM(R32)-(T32)</f>
        <v>3336</v>
      </c>
      <c r="V32" s="16">
        <v>1.66</v>
      </c>
      <c r="W32" s="18">
        <f t="shared" si="30"/>
        <v>1326.3614457831325</v>
      </c>
      <c r="X32" s="18">
        <f t="shared" si="31"/>
        <v>2009.6385542168675</v>
      </c>
      <c r="AC32" s="37"/>
    </row>
    <row r="33" spans="1:32" x14ac:dyDescent="0.3">
      <c r="A33" s="16" t="s">
        <v>21</v>
      </c>
      <c r="B33" s="16">
        <v>19000</v>
      </c>
      <c r="C33" s="16">
        <v>0.81899999999999995</v>
      </c>
      <c r="D33" s="16">
        <f t="shared" si="22"/>
        <v>15560.999999999998</v>
      </c>
      <c r="E33" s="16">
        <f t="shared" si="23"/>
        <v>3439.0000000000018</v>
      </c>
      <c r="F33" s="16">
        <v>1.62</v>
      </c>
      <c r="G33" s="18">
        <f>SUM(E33)-(H33)</f>
        <v>1316.1604938271612</v>
      </c>
      <c r="H33" s="18">
        <f>SUM(E33)/(F33)</f>
        <v>2122.8395061728406</v>
      </c>
      <c r="I33" s="16"/>
      <c r="J33" s="16">
        <v>20500</v>
      </c>
      <c r="K33" s="16">
        <v>0.82899999999999996</v>
      </c>
      <c r="L33" s="18">
        <f t="shared" si="41"/>
        <v>16994.5</v>
      </c>
      <c r="M33" s="18">
        <f t="shared" si="42"/>
        <v>3505.5</v>
      </c>
      <c r="N33" s="16">
        <v>1.64</v>
      </c>
      <c r="O33" s="18">
        <f t="shared" si="26"/>
        <v>1368</v>
      </c>
      <c r="P33" s="18">
        <f t="shared" si="27"/>
        <v>2137.5</v>
      </c>
      <c r="Q33" s="16"/>
      <c r="R33" s="16">
        <v>22150</v>
      </c>
      <c r="S33" s="16">
        <v>0.84</v>
      </c>
      <c r="T33" s="18">
        <f t="shared" si="28"/>
        <v>18606</v>
      </c>
      <c r="U33" s="18">
        <f t="shared" si="29"/>
        <v>3544</v>
      </c>
      <c r="V33" s="16">
        <v>1.66</v>
      </c>
      <c r="W33" s="18">
        <f t="shared" si="30"/>
        <v>1409.0602409638554</v>
      </c>
      <c r="X33" s="18">
        <f t="shared" si="31"/>
        <v>2134.9397590361446</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0.71499999999999997</v>
      </c>
      <c r="D39" s="18">
        <f>SUM(B39)*(C39)</f>
        <v>22844.25</v>
      </c>
      <c r="E39" s="18">
        <f>SUM(B39)-(D39)</f>
        <v>9105.75</v>
      </c>
      <c r="F39" s="16">
        <v>1.5629999999999999</v>
      </c>
      <c r="G39" s="18">
        <f>SUM(E39)-(H39)</f>
        <v>3279.9342610364683</v>
      </c>
      <c r="H39" s="18">
        <f>SUM(E39)/(F39)</f>
        <v>5825.8157389635317</v>
      </c>
      <c r="I39" s="16"/>
      <c r="J39" s="16">
        <v>34500</v>
      </c>
      <c r="K39" s="16">
        <v>0.72399999999999998</v>
      </c>
      <c r="L39" s="16">
        <f>SUM(J39)*(K39)</f>
        <v>24978</v>
      </c>
      <c r="M39" s="18">
        <f>SUM(J39)-(L39)</f>
        <v>9522</v>
      </c>
      <c r="N39" s="16">
        <v>1.5820000000000001</v>
      </c>
      <c r="O39" s="18">
        <f t="shared" ref="O39:O44" si="43">SUM(M39)-(P39)</f>
        <v>3503.0366624525923</v>
      </c>
      <c r="P39" s="18">
        <f t="shared" ref="P39:P44" si="44">SUM(M39)/(N39)</f>
        <v>6018.9633375474077</v>
      </c>
      <c r="Q39" s="16"/>
      <c r="R39" s="16">
        <v>37050</v>
      </c>
      <c r="S39" s="16">
        <v>0.73299999999999998</v>
      </c>
      <c r="T39" s="18">
        <f t="shared" ref="T39:T44" si="45">SUM(R39)*S39</f>
        <v>27157.649999999998</v>
      </c>
      <c r="U39" s="18">
        <f t="shared" ref="U39:U44" si="46">SUM(R39)-(T39)</f>
        <v>9892.3500000000022</v>
      </c>
      <c r="V39" s="16">
        <v>1.6020000000000001</v>
      </c>
      <c r="W39" s="18">
        <f>SUM(U39)-(X39)</f>
        <v>3717.3500000000013</v>
      </c>
      <c r="X39" s="18">
        <f>SUM(U39)/(V39)</f>
        <v>6175.0000000000009</v>
      </c>
      <c r="AC39" s="37"/>
    </row>
    <row r="40" spans="1:32" ht="27.6" x14ac:dyDescent="0.3">
      <c r="A40" s="16" t="s">
        <v>15</v>
      </c>
      <c r="B40" s="16">
        <v>50100</v>
      </c>
      <c r="C40" s="16">
        <v>0.71499999999999997</v>
      </c>
      <c r="D40" s="18">
        <f t="shared" ref="D40:D48" si="47">SUM(B40)*(C40)</f>
        <v>35821.5</v>
      </c>
      <c r="E40" s="18">
        <f t="shared" ref="E40:E48" si="48">SUM(B40)-(D40)</f>
        <v>14278.5</v>
      </c>
      <c r="F40" s="16">
        <v>1.5629999999999999</v>
      </c>
      <c r="G40" s="18">
        <f t="shared" ref="G40:G48" si="49">SUM(E40)-(H40)</f>
        <v>5143.1833013435698</v>
      </c>
      <c r="H40" s="18">
        <f t="shared" ref="H40:H48" si="50">SUM(E40)/(F40)</f>
        <v>9135.3166986564302</v>
      </c>
      <c r="I40" s="16"/>
      <c r="J40" s="16">
        <v>55050</v>
      </c>
      <c r="K40" s="16">
        <v>0.72399999999999998</v>
      </c>
      <c r="L40" s="18">
        <f t="shared" ref="L40:L48" si="51">SUM(J40)*(K40)</f>
        <v>39856.199999999997</v>
      </c>
      <c r="M40" s="18">
        <f t="shared" ref="M40:M48" si="52">SUM(J40)-(L40)</f>
        <v>15193.800000000003</v>
      </c>
      <c r="N40" s="16">
        <v>1.5820000000000001</v>
      </c>
      <c r="O40" s="18">
        <f t="shared" si="43"/>
        <v>5589.628065739571</v>
      </c>
      <c r="P40" s="18">
        <f t="shared" si="44"/>
        <v>9604.171934260432</v>
      </c>
      <c r="Q40" s="16"/>
      <c r="R40" s="16">
        <v>59900</v>
      </c>
      <c r="S40" s="16">
        <v>0.73299999999999998</v>
      </c>
      <c r="T40" s="18">
        <f t="shared" si="45"/>
        <v>43906.7</v>
      </c>
      <c r="U40" s="18">
        <f t="shared" si="46"/>
        <v>15993.300000000003</v>
      </c>
      <c r="V40" s="16">
        <v>1.6020000000000001</v>
      </c>
      <c r="W40" s="18">
        <f t="shared" ref="W40:W48" si="53">SUM(U40)-(X40)</f>
        <v>6009.966666666669</v>
      </c>
      <c r="X40" s="18">
        <f t="shared" ref="X40:X48" si="54">SUM(U40)/(V40)</f>
        <v>9983.3333333333339</v>
      </c>
      <c r="AC40" s="37"/>
    </row>
    <row r="41" spans="1:32" x14ac:dyDescent="0.3">
      <c r="A41" s="16" t="s">
        <v>16</v>
      </c>
      <c r="B41" s="16">
        <v>45950</v>
      </c>
      <c r="C41" s="16">
        <v>0.71499999999999997</v>
      </c>
      <c r="D41" s="18">
        <f t="shared" si="47"/>
        <v>32854.25</v>
      </c>
      <c r="E41" s="18">
        <f t="shared" si="48"/>
        <v>13095.75</v>
      </c>
      <c r="F41" s="16">
        <v>1.5629999999999999</v>
      </c>
      <c r="G41" s="18">
        <f t="shared" si="49"/>
        <v>4717.1511516314768</v>
      </c>
      <c r="H41" s="18">
        <f t="shared" si="50"/>
        <v>8378.5988483685232</v>
      </c>
      <c r="I41" s="16"/>
      <c r="J41" s="16">
        <v>49550</v>
      </c>
      <c r="K41" s="16">
        <v>0.72399999999999998</v>
      </c>
      <c r="L41" s="18">
        <f t="shared" si="51"/>
        <v>35874.199999999997</v>
      </c>
      <c r="M41" s="18">
        <f t="shared" si="52"/>
        <v>13675.800000000003</v>
      </c>
      <c r="N41" s="16">
        <v>1.5820000000000001</v>
      </c>
      <c r="O41" s="18">
        <f t="shared" si="43"/>
        <v>5031.1729456384346</v>
      </c>
      <c r="P41" s="18">
        <f t="shared" si="44"/>
        <v>8644.6270543615683</v>
      </c>
      <c r="Q41" s="16"/>
      <c r="R41" s="16">
        <v>53150</v>
      </c>
      <c r="S41" s="16">
        <v>0.73299999999999998</v>
      </c>
      <c r="T41" s="18">
        <f t="shared" si="45"/>
        <v>38958.949999999997</v>
      </c>
      <c r="U41" s="18">
        <f t="shared" si="46"/>
        <v>14191.050000000003</v>
      </c>
      <c r="V41" s="16">
        <v>1.6020000000000001</v>
      </c>
      <c r="W41" s="18">
        <f t="shared" si="53"/>
        <v>5332.716666666669</v>
      </c>
      <c r="X41" s="18">
        <f t="shared" si="54"/>
        <v>8858.3333333333339</v>
      </c>
      <c r="AC41" s="37"/>
    </row>
    <row r="42" spans="1:32" x14ac:dyDescent="0.3">
      <c r="A42" s="16" t="s">
        <v>17</v>
      </c>
      <c r="B42" s="16">
        <v>17400</v>
      </c>
      <c r="C42" s="16">
        <v>0.71499999999999997</v>
      </c>
      <c r="D42" s="18">
        <f t="shared" si="47"/>
        <v>12441</v>
      </c>
      <c r="E42" s="18">
        <f t="shared" si="48"/>
        <v>4959</v>
      </c>
      <c r="F42" s="16">
        <v>1.5629999999999999</v>
      </c>
      <c r="G42" s="18">
        <f t="shared" si="49"/>
        <v>1786.2552783109404</v>
      </c>
      <c r="H42" s="18">
        <f t="shared" si="50"/>
        <v>3172.7447216890596</v>
      </c>
      <c r="I42" s="16"/>
      <c r="J42" s="16">
        <v>19150</v>
      </c>
      <c r="K42" s="16">
        <v>0.72399999999999998</v>
      </c>
      <c r="L42" s="18">
        <f t="shared" si="51"/>
        <v>13864.6</v>
      </c>
      <c r="M42" s="18">
        <f t="shared" si="52"/>
        <v>5285.4</v>
      </c>
      <c r="N42" s="16">
        <v>1.5820000000000001</v>
      </c>
      <c r="O42" s="18">
        <f t="shared" si="43"/>
        <v>1944.4391908975981</v>
      </c>
      <c r="P42" s="18">
        <f t="shared" si="44"/>
        <v>3340.9608091024015</v>
      </c>
      <c r="Q42" s="16"/>
      <c r="R42" s="16">
        <v>20900</v>
      </c>
      <c r="S42" s="16">
        <v>0.73299999999999998</v>
      </c>
      <c r="T42" s="18">
        <f t="shared" si="45"/>
        <v>15319.699999999999</v>
      </c>
      <c r="U42" s="18">
        <f t="shared" si="46"/>
        <v>5580.3000000000011</v>
      </c>
      <c r="V42" s="16">
        <v>1.6020000000000001</v>
      </c>
      <c r="W42" s="18">
        <f t="shared" si="53"/>
        <v>2096.9666666666672</v>
      </c>
      <c r="X42" s="18">
        <f t="shared" si="54"/>
        <v>3483.3333333333339</v>
      </c>
      <c r="AC42" s="37"/>
    </row>
    <row r="43" spans="1:32" ht="27.6" x14ac:dyDescent="0.3">
      <c r="A43" s="16" t="s">
        <v>18</v>
      </c>
      <c r="B43" s="16">
        <v>38650</v>
      </c>
      <c r="C43" s="16">
        <v>0.71499999999999997</v>
      </c>
      <c r="D43" s="18">
        <f t="shared" si="47"/>
        <v>27634.75</v>
      </c>
      <c r="E43" s="18">
        <f t="shared" si="48"/>
        <v>11015.25</v>
      </c>
      <c r="F43" s="16">
        <v>1.5629999999999999</v>
      </c>
      <c r="G43" s="18">
        <f t="shared" si="49"/>
        <v>3967.7452015355084</v>
      </c>
      <c r="H43" s="18">
        <f t="shared" si="50"/>
        <v>7047.5047984644916</v>
      </c>
      <c r="I43" s="16"/>
      <c r="J43" s="16">
        <v>43650</v>
      </c>
      <c r="K43" s="16">
        <v>0.72399999999999998</v>
      </c>
      <c r="L43" s="18">
        <f t="shared" si="51"/>
        <v>31602.6</v>
      </c>
      <c r="M43" s="18">
        <f t="shared" si="52"/>
        <v>12047.400000000001</v>
      </c>
      <c r="N43" s="16">
        <v>1.5820000000000001</v>
      </c>
      <c r="O43" s="18">
        <f t="shared" si="43"/>
        <v>4432.1029077117582</v>
      </c>
      <c r="P43" s="18">
        <f t="shared" si="44"/>
        <v>7615.2970922882432</v>
      </c>
      <c r="Q43" s="16"/>
      <c r="R43" s="16">
        <v>48650</v>
      </c>
      <c r="S43" s="16">
        <v>0.73299999999999998</v>
      </c>
      <c r="T43" s="18">
        <f t="shared" si="45"/>
        <v>35660.449999999997</v>
      </c>
      <c r="U43" s="18">
        <f t="shared" si="46"/>
        <v>12989.550000000003</v>
      </c>
      <c r="V43" s="16">
        <v>1.6020000000000001</v>
      </c>
      <c r="W43" s="18">
        <f t="shared" si="53"/>
        <v>4881.2166666666681</v>
      </c>
      <c r="X43" s="18">
        <f t="shared" si="54"/>
        <v>8108.3333333333348</v>
      </c>
      <c r="AC43" s="37"/>
    </row>
    <row r="44" spans="1:32" x14ac:dyDescent="0.3">
      <c r="A44" s="16" t="s">
        <v>379</v>
      </c>
      <c r="B44" s="16">
        <v>29250</v>
      </c>
      <c r="C44" s="16">
        <v>0.71499999999999997</v>
      </c>
      <c r="D44" s="18">
        <f t="shared" si="47"/>
        <v>20913.75</v>
      </c>
      <c r="E44" s="18">
        <f t="shared" si="48"/>
        <v>8336.25</v>
      </c>
      <c r="F44" s="16">
        <v>1.5629999999999999</v>
      </c>
      <c r="G44" s="18">
        <f t="shared" si="49"/>
        <v>3002.7567178502877</v>
      </c>
      <c r="H44" s="18">
        <f t="shared" si="50"/>
        <v>5333.4932821497123</v>
      </c>
      <c r="I44" s="16"/>
      <c r="J44" s="16">
        <v>31550</v>
      </c>
      <c r="K44" s="16">
        <v>0.72399999999999998</v>
      </c>
      <c r="L44" s="18">
        <f t="shared" si="51"/>
        <v>22842.2</v>
      </c>
      <c r="M44" s="18">
        <f t="shared" si="52"/>
        <v>8707.7999999999993</v>
      </c>
      <c r="N44" s="16">
        <v>1.5820000000000001</v>
      </c>
      <c r="O44" s="18">
        <f t="shared" si="43"/>
        <v>3203.5016434892541</v>
      </c>
      <c r="P44" s="18">
        <f t="shared" si="44"/>
        <v>5504.2983565107452</v>
      </c>
      <c r="Q44" s="16"/>
      <c r="R44" s="16">
        <v>33850</v>
      </c>
      <c r="S44" s="16">
        <v>0.73299999999999998</v>
      </c>
      <c r="T44" s="18">
        <f t="shared" si="45"/>
        <v>24812.05</v>
      </c>
      <c r="U44" s="18">
        <f t="shared" si="46"/>
        <v>9037.9500000000007</v>
      </c>
      <c r="V44" s="16">
        <v>1.6020000000000001</v>
      </c>
      <c r="W44" s="18">
        <f t="shared" si="53"/>
        <v>3396.2833333333338</v>
      </c>
      <c r="X44" s="18">
        <f t="shared" si="54"/>
        <v>5641.666666666667</v>
      </c>
      <c r="AC44" s="37"/>
    </row>
    <row r="45" spans="1:32" s="43" customFormat="1" x14ac:dyDescent="0.3">
      <c r="A45" s="15" t="s">
        <v>226</v>
      </c>
      <c r="B45" s="15"/>
      <c r="C45" s="15"/>
      <c r="D45" s="19">
        <f>SUM(D39:D44)</f>
        <v>152509.5</v>
      </c>
      <c r="E45" s="19">
        <f t="shared" ref="E45" si="55">SUM(E39:E44)</f>
        <v>60790.5</v>
      </c>
      <c r="F45" s="19"/>
      <c r="G45" s="19">
        <f t="shared" ref="G45" si="56">SUM(G39:G44)</f>
        <v>21897.02591170825</v>
      </c>
      <c r="H45" s="19">
        <f t="shared" ref="H45" si="57">SUM(H39:H44)</f>
        <v>38893.474088291747</v>
      </c>
      <c r="I45" s="15"/>
      <c r="J45" s="15"/>
      <c r="K45" s="15"/>
      <c r="L45" s="19">
        <f>SUM(L39:L44)</f>
        <v>169017.80000000002</v>
      </c>
      <c r="M45" s="19">
        <f t="shared" ref="M45" si="58">SUM(M39:M44)</f>
        <v>64432.200000000012</v>
      </c>
      <c r="N45" s="19"/>
      <c r="O45" s="19">
        <f t="shared" ref="O45" si="59">SUM(O39:O44)</f>
        <v>23703.881415929209</v>
      </c>
      <c r="P45" s="19">
        <f t="shared" ref="P45" si="60">SUM(P39:P44)</f>
        <v>40728.318584070796</v>
      </c>
      <c r="R45" s="15"/>
      <c r="S45" s="15"/>
      <c r="T45" s="19">
        <f>SUM(T39:T44)</f>
        <v>185815.49999999997</v>
      </c>
      <c r="U45" s="19">
        <f t="shared" ref="U45" si="61">SUM(U39:U44)</f>
        <v>67684.500000000015</v>
      </c>
      <c r="V45" s="19"/>
      <c r="W45" s="19">
        <f t="shared" ref="W45" si="62">SUM(W39:W44)</f>
        <v>25434.500000000007</v>
      </c>
      <c r="X45" s="19">
        <f t="shared" ref="X45" si="63">SUM(X39:X44)</f>
        <v>42250.000000000007</v>
      </c>
    </row>
    <row r="46" spans="1:32" x14ac:dyDescent="0.3">
      <c r="A46" s="16" t="s">
        <v>19</v>
      </c>
      <c r="B46" s="16">
        <v>36600</v>
      </c>
      <c r="C46" s="16">
        <v>0.85</v>
      </c>
      <c r="D46" s="18">
        <f t="shared" si="47"/>
        <v>31110</v>
      </c>
      <c r="E46" s="18">
        <f t="shared" si="48"/>
        <v>5490</v>
      </c>
      <c r="F46" s="16">
        <v>1.681</v>
      </c>
      <c r="G46" s="18">
        <f t="shared" si="49"/>
        <v>2224.0868530636526</v>
      </c>
      <c r="H46" s="18">
        <f t="shared" si="50"/>
        <v>3265.9131469363474</v>
      </c>
      <c r="I46" s="16"/>
      <c r="J46" s="16">
        <v>39100</v>
      </c>
      <c r="K46" s="16">
        <v>0.86099999999999999</v>
      </c>
      <c r="L46" s="18">
        <f t="shared" si="51"/>
        <v>33665.1</v>
      </c>
      <c r="M46" s="18">
        <f t="shared" si="52"/>
        <v>5434.9000000000015</v>
      </c>
      <c r="N46" s="16">
        <v>1.702</v>
      </c>
      <c r="O46" s="18">
        <f>SUM(M46)-(P46)</f>
        <v>2241.6567567567572</v>
      </c>
      <c r="P46" s="18">
        <f>SUM(M46)/(N46)</f>
        <v>3193.2432432432443</v>
      </c>
      <c r="Q46" s="16"/>
      <c r="R46" s="16">
        <v>41600</v>
      </c>
      <c r="S46" s="16">
        <v>0.872</v>
      </c>
      <c r="T46" s="18">
        <f>SUM(R46)*S46</f>
        <v>36275.199999999997</v>
      </c>
      <c r="U46" s="18">
        <f>SUM(R46)-(T46)</f>
        <v>5324.8000000000029</v>
      </c>
      <c r="V46" s="16">
        <v>1.724</v>
      </c>
      <c r="W46" s="18">
        <f t="shared" si="53"/>
        <v>2236.1689095127622</v>
      </c>
      <c r="X46" s="18">
        <f t="shared" si="54"/>
        <v>3088.6310904872407</v>
      </c>
      <c r="AC46" s="37"/>
    </row>
    <row r="47" spans="1:32" x14ac:dyDescent="0.3">
      <c r="A47" s="16" t="s">
        <v>20</v>
      </c>
      <c r="B47" s="16">
        <v>23600</v>
      </c>
      <c r="C47" s="16">
        <v>0.85</v>
      </c>
      <c r="D47" s="18">
        <f t="shared" si="47"/>
        <v>20060</v>
      </c>
      <c r="E47" s="18">
        <f t="shared" si="48"/>
        <v>3540</v>
      </c>
      <c r="F47" s="16">
        <v>1.681</v>
      </c>
      <c r="G47" s="18">
        <f t="shared" si="49"/>
        <v>1434.1106484235574</v>
      </c>
      <c r="H47" s="18">
        <f t="shared" si="50"/>
        <v>2105.8893515764426</v>
      </c>
      <c r="I47" s="16"/>
      <c r="J47" s="16">
        <v>25500</v>
      </c>
      <c r="K47" s="16">
        <v>0.86099999999999999</v>
      </c>
      <c r="L47" s="18">
        <f t="shared" si="51"/>
        <v>21955.5</v>
      </c>
      <c r="M47" s="18">
        <f t="shared" si="52"/>
        <v>3544.5</v>
      </c>
      <c r="N47" s="16">
        <v>1.702</v>
      </c>
      <c r="O47" s="18">
        <f>SUM(M47)-(P47)</f>
        <v>1461.9500587544067</v>
      </c>
      <c r="P47" s="18">
        <f>SUM(M47)/(N47)</f>
        <v>2082.5499412455933</v>
      </c>
      <c r="Q47" s="16"/>
      <c r="R47" s="16">
        <v>27400</v>
      </c>
      <c r="S47" s="16">
        <v>0.872</v>
      </c>
      <c r="T47" s="18">
        <f>SUM(R47)*S47</f>
        <v>23892.799999999999</v>
      </c>
      <c r="U47" s="18">
        <f>SUM(R47)-(T47)</f>
        <v>3507.2000000000007</v>
      </c>
      <c r="V47" s="16">
        <v>1.724</v>
      </c>
      <c r="W47" s="18">
        <f t="shared" si="53"/>
        <v>1472.8612529002323</v>
      </c>
      <c r="X47" s="18">
        <f t="shared" si="54"/>
        <v>2034.3387470997684</v>
      </c>
      <c r="AC47" s="37"/>
    </row>
    <row r="48" spans="1:32" x14ac:dyDescent="0.3">
      <c r="A48" s="16" t="s">
        <v>21</v>
      </c>
      <c r="B48" s="16">
        <v>23800</v>
      </c>
      <c r="C48" s="16">
        <v>0.85</v>
      </c>
      <c r="D48" s="18">
        <f t="shared" si="47"/>
        <v>20230</v>
      </c>
      <c r="E48" s="18">
        <f t="shared" si="48"/>
        <v>3570</v>
      </c>
      <c r="F48" s="16">
        <v>1.681</v>
      </c>
      <c r="G48" s="18">
        <f t="shared" si="49"/>
        <v>1446.2641284949436</v>
      </c>
      <c r="H48" s="18">
        <f t="shared" si="50"/>
        <v>2123.7358715050564</v>
      </c>
      <c r="I48" s="16"/>
      <c r="J48" s="16">
        <v>25450</v>
      </c>
      <c r="K48" s="16">
        <v>0.86099999999999999</v>
      </c>
      <c r="L48" s="18">
        <f t="shared" si="51"/>
        <v>21912.45</v>
      </c>
      <c r="M48" s="18">
        <f t="shared" si="52"/>
        <v>3537.5499999999993</v>
      </c>
      <c r="N48" s="16">
        <v>1.702</v>
      </c>
      <c r="O48" s="18">
        <f>SUM(M48)-(P48)</f>
        <v>1459.0834900117507</v>
      </c>
      <c r="P48" s="18">
        <f>SUM(M48)/(N48)</f>
        <v>2078.4665099882486</v>
      </c>
      <c r="Q48" s="16"/>
      <c r="R48" s="16">
        <v>27100</v>
      </c>
      <c r="S48" s="16">
        <v>0.872</v>
      </c>
      <c r="T48" s="18">
        <f>SUM(R48)*S48</f>
        <v>23631.200000000001</v>
      </c>
      <c r="U48" s="18">
        <f>SUM(R48)-(T48)</f>
        <v>3468.7999999999993</v>
      </c>
      <c r="V48" s="16">
        <v>1.724</v>
      </c>
      <c r="W48" s="18">
        <f t="shared" si="53"/>
        <v>1456.735034802784</v>
      </c>
      <c r="X48" s="18">
        <f t="shared" si="54"/>
        <v>2012.0649651972153</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7" right="0.7" top="0.75" bottom="0.75" header="0.3" footer="0.3"/>
  <pageSetup paperSize="8" scale="93" orientation="landscape" r:id="rId1"/>
  <headerFooter>
    <oddHeader>&amp;CWorksheet 13. S5 DCBP</oddHeader>
    <oddFooter>&amp;CFilename : CCNSW Metropolitan Sydney Cemetery Capacity Report data supplement&amp;R&amp;P/&amp;N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8"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8.33203125"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3" width="7.109375" style="37" customWidth="1"/>
    <col min="24" max="24" width="8.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350</v>
      </c>
    </row>
    <row r="3" spans="1:29" ht="12.75" x14ac:dyDescent="0.2">
      <c r="A3" s="38" t="s">
        <v>380</v>
      </c>
    </row>
    <row r="4" spans="1:29" customFormat="1" ht="15" x14ac:dyDescent="0.25">
      <c r="A4" s="39" t="s">
        <v>428</v>
      </c>
      <c r="B4" s="37"/>
      <c r="C4" s="37"/>
      <c r="D4" s="37"/>
      <c r="E4" s="37"/>
      <c r="F4" s="37"/>
      <c r="G4" s="37"/>
      <c r="H4" s="37"/>
      <c r="I4" s="37"/>
      <c r="J4" s="37"/>
      <c r="K4" s="37"/>
      <c r="L4" s="37"/>
      <c r="M4" s="37"/>
      <c r="N4" s="37"/>
      <c r="O4" s="37"/>
      <c r="P4" s="37"/>
      <c r="Q4" s="37"/>
      <c r="R4" s="37"/>
      <c r="S4" s="37"/>
      <c r="T4" s="37"/>
      <c r="U4" s="37"/>
    </row>
    <row r="5" spans="1:29" customFormat="1" ht="15" x14ac:dyDescent="0.25">
      <c r="A5" s="20" t="s">
        <v>429</v>
      </c>
      <c r="B5" s="37"/>
      <c r="C5" s="37"/>
      <c r="D5" s="37"/>
      <c r="E5" s="37"/>
      <c r="F5" s="37"/>
      <c r="G5" s="37"/>
      <c r="H5" s="37"/>
      <c r="I5" s="37"/>
      <c r="J5" s="37"/>
      <c r="K5" s="37"/>
      <c r="L5" s="37"/>
      <c r="M5" s="37"/>
      <c r="N5" s="37"/>
      <c r="O5" s="37"/>
      <c r="P5" s="37"/>
      <c r="Q5" s="37"/>
      <c r="R5" s="37"/>
      <c r="S5" s="37"/>
      <c r="T5" s="37"/>
      <c r="U5" s="37"/>
    </row>
    <row r="6" spans="1:29" customFormat="1" ht="15" x14ac:dyDescent="0.25">
      <c r="A6" s="20" t="s">
        <v>430</v>
      </c>
      <c r="B6" s="37"/>
      <c r="C6" s="37"/>
      <c r="D6" s="37"/>
      <c r="E6" s="37"/>
      <c r="F6" s="37"/>
      <c r="G6" s="37"/>
      <c r="H6" s="37"/>
      <c r="I6" s="37"/>
      <c r="J6" s="37"/>
      <c r="K6" s="37"/>
      <c r="L6" s="37"/>
      <c r="M6" s="37"/>
      <c r="N6" s="37"/>
      <c r="O6" s="37"/>
      <c r="P6" s="37"/>
      <c r="Q6" s="37"/>
      <c r="R6" s="37"/>
      <c r="S6" s="37"/>
      <c r="T6" s="37"/>
      <c r="U6" s="37"/>
    </row>
    <row r="7" spans="1:29" ht="12.75" x14ac:dyDescent="0.2">
      <c r="A7" s="40" t="s">
        <v>360</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0.66300000000000003</v>
      </c>
      <c r="D10" s="18">
        <f>SUM(B10)*C10</f>
        <v>5993.52</v>
      </c>
      <c r="E10" s="18">
        <f>SUM(B10)-(D10)</f>
        <v>3046.4799999999996</v>
      </c>
      <c r="F10" s="16">
        <v>1.45</v>
      </c>
      <c r="G10" s="18">
        <f>SUM(E10)-(H10)</f>
        <v>945.45931034482737</v>
      </c>
      <c r="H10" s="18">
        <f>SUM(E10)/(F10)</f>
        <v>2101.0206896551722</v>
      </c>
      <c r="I10" s="16"/>
      <c r="J10" s="16">
        <v>23650</v>
      </c>
      <c r="K10" s="16">
        <v>0.68</v>
      </c>
      <c r="L10" s="18">
        <f>SUM(J10)*(K10)</f>
        <v>16082.000000000002</v>
      </c>
      <c r="M10" s="18">
        <f>SUM(J10)-(L10)</f>
        <v>7567.9999999999982</v>
      </c>
      <c r="N10" s="16">
        <v>1.4870000000000001</v>
      </c>
      <c r="O10" s="18">
        <f>SUM(M10)-(P10)</f>
        <v>2478.5581708137188</v>
      </c>
      <c r="P10" s="18">
        <f>SUM(M10)/(N10)</f>
        <v>5089.4418291862794</v>
      </c>
      <c r="R10" s="16">
        <v>24900</v>
      </c>
      <c r="S10" s="16">
        <v>0.69699999999999995</v>
      </c>
      <c r="T10" s="18">
        <f>SUM(R10)*(S10)</f>
        <v>17355.3</v>
      </c>
      <c r="U10" s="18">
        <f>SUM(R10)-(T10)</f>
        <v>7544.7000000000007</v>
      </c>
      <c r="V10" s="16">
        <v>1.524</v>
      </c>
      <c r="W10" s="18">
        <f>SUM(U10)-(X10)</f>
        <v>2594.1094488188983</v>
      </c>
      <c r="X10" s="18">
        <f>SUM(U10)/(V10)</f>
        <v>4950.5905511811025</v>
      </c>
      <c r="AC10" s="37"/>
    </row>
    <row r="11" spans="1:29" ht="27.6" x14ac:dyDescent="0.3">
      <c r="A11" s="16" t="s">
        <v>15</v>
      </c>
      <c r="B11" s="16">
        <v>10680</v>
      </c>
      <c r="C11" s="16">
        <v>0.66300000000000003</v>
      </c>
      <c r="D11" s="18">
        <f t="shared" ref="D11:D15" si="0">SUM(B11)*C11</f>
        <v>7080.84</v>
      </c>
      <c r="E11" s="18">
        <f t="shared" ref="E11:E15" si="1">SUM(B11)-(D11)</f>
        <v>3599.16</v>
      </c>
      <c r="F11" s="16">
        <v>1.45</v>
      </c>
      <c r="G11" s="18">
        <f t="shared" ref="G11:G19" si="2">SUM(E11)-(H11)</f>
        <v>1116.9806896551722</v>
      </c>
      <c r="H11" s="18">
        <f t="shared" ref="H11:H19" si="3">SUM(E11)/(F11)</f>
        <v>2482.1793103448276</v>
      </c>
      <c r="I11" s="16"/>
      <c r="J11" s="16">
        <v>29250</v>
      </c>
      <c r="K11" s="16">
        <v>0.68</v>
      </c>
      <c r="L11" s="18">
        <f t="shared" ref="L11:L19" si="4">SUM(J11)*(K11)</f>
        <v>19890</v>
      </c>
      <c r="M11" s="18">
        <f t="shared" ref="M11:M19" si="5">SUM(J11)-(L11)</f>
        <v>9360</v>
      </c>
      <c r="N11" s="16">
        <v>1.4870000000000001</v>
      </c>
      <c r="O11" s="18">
        <f t="shared" ref="O11:O19" si="6">SUM(M11)-(P11)</f>
        <v>3065.447209145932</v>
      </c>
      <c r="P11" s="18">
        <f t="shared" ref="P11:P19" si="7">SUM(M11)/(N11)</f>
        <v>6294.552790854068</v>
      </c>
      <c r="R11" s="16">
        <v>31900</v>
      </c>
      <c r="S11" s="16">
        <v>0.69699999999999995</v>
      </c>
      <c r="T11" s="18">
        <f t="shared" ref="T11:T19" si="8">SUM(R11)*(S11)</f>
        <v>22234.3</v>
      </c>
      <c r="U11" s="18">
        <f t="shared" ref="U11:U19" si="9">SUM(R11)-(T11)</f>
        <v>9665.7000000000007</v>
      </c>
      <c r="V11" s="16">
        <v>1.524</v>
      </c>
      <c r="W11" s="18">
        <f t="shared" ref="W11:W19" si="10">SUM(U11)-(X11)</f>
        <v>3323.3771653543308</v>
      </c>
      <c r="X11" s="18">
        <f t="shared" ref="X11:X19" si="11">SUM(U11)/(V11)</f>
        <v>6342.3228346456699</v>
      </c>
      <c r="AC11" s="37"/>
    </row>
    <row r="12" spans="1:29" x14ac:dyDescent="0.3">
      <c r="A12" s="16" t="s">
        <v>16</v>
      </c>
      <c r="B12" s="16">
        <v>11400</v>
      </c>
      <c r="C12" s="16">
        <v>0.66300000000000003</v>
      </c>
      <c r="D12" s="18">
        <f t="shared" si="0"/>
        <v>7558.2000000000007</v>
      </c>
      <c r="E12" s="18">
        <f t="shared" si="1"/>
        <v>3841.7999999999993</v>
      </c>
      <c r="F12" s="16">
        <v>1.45</v>
      </c>
      <c r="G12" s="18">
        <f t="shared" si="2"/>
        <v>1192.2827586206895</v>
      </c>
      <c r="H12" s="18">
        <f t="shared" si="3"/>
        <v>2649.5172413793098</v>
      </c>
      <c r="I12" s="16"/>
      <c r="J12" s="16">
        <v>29750</v>
      </c>
      <c r="K12" s="16">
        <v>0.68</v>
      </c>
      <c r="L12" s="18">
        <f t="shared" si="4"/>
        <v>20230</v>
      </c>
      <c r="M12" s="18">
        <f t="shared" si="5"/>
        <v>9520</v>
      </c>
      <c r="N12" s="16">
        <v>1.4870000000000001</v>
      </c>
      <c r="O12" s="18">
        <f t="shared" si="6"/>
        <v>3117.8480161398793</v>
      </c>
      <c r="P12" s="18">
        <f t="shared" si="7"/>
        <v>6402.1519838601207</v>
      </c>
      <c r="R12" s="16">
        <v>31150</v>
      </c>
      <c r="S12" s="16">
        <v>0.69699999999999995</v>
      </c>
      <c r="T12" s="18">
        <f t="shared" si="8"/>
        <v>21711.55</v>
      </c>
      <c r="U12" s="18">
        <f t="shared" si="9"/>
        <v>9438.4500000000007</v>
      </c>
      <c r="V12" s="16">
        <v>1.524</v>
      </c>
      <c r="W12" s="18">
        <f t="shared" si="10"/>
        <v>3245.2413385826776</v>
      </c>
      <c r="X12" s="18">
        <f t="shared" si="11"/>
        <v>6193.2086614173231</v>
      </c>
      <c r="AC12" s="37"/>
    </row>
    <row r="13" spans="1:29" x14ac:dyDescent="0.3">
      <c r="A13" s="16" t="s">
        <v>17</v>
      </c>
      <c r="B13" s="16">
        <v>3400</v>
      </c>
      <c r="C13" s="16">
        <v>0.66300000000000003</v>
      </c>
      <c r="D13" s="18">
        <f t="shared" si="0"/>
        <v>2254.2000000000003</v>
      </c>
      <c r="E13" s="18">
        <f t="shared" si="1"/>
        <v>1145.7999999999997</v>
      </c>
      <c r="F13" s="16">
        <v>1.45</v>
      </c>
      <c r="G13" s="18">
        <f t="shared" si="2"/>
        <v>355.59310344827577</v>
      </c>
      <c r="H13" s="18">
        <f t="shared" si="3"/>
        <v>790.20689655172396</v>
      </c>
      <c r="I13" s="16"/>
      <c r="J13" s="16">
        <v>9550</v>
      </c>
      <c r="K13" s="16">
        <v>0.68</v>
      </c>
      <c r="L13" s="18">
        <f t="shared" si="4"/>
        <v>6494.0000000000009</v>
      </c>
      <c r="M13" s="18">
        <f t="shared" si="5"/>
        <v>3055.9999999999991</v>
      </c>
      <c r="N13" s="16">
        <v>1.4870000000000001</v>
      </c>
      <c r="O13" s="18">
        <f t="shared" si="6"/>
        <v>1000.8554135843979</v>
      </c>
      <c r="P13" s="18">
        <f t="shared" si="7"/>
        <v>2055.1445864156012</v>
      </c>
      <c r="R13" s="16">
        <v>10800</v>
      </c>
      <c r="S13" s="16">
        <v>0.69699999999999995</v>
      </c>
      <c r="T13" s="18">
        <f t="shared" si="8"/>
        <v>7527.5999999999995</v>
      </c>
      <c r="U13" s="18">
        <f t="shared" si="9"/>
        <v>3272.4000000000005</v>
      </c>
      <c r="V13" s="16">
        <v>1.524</v>
      </c>
      <c r="W13" s="18">
        <f t="shared" si="10"/>
        <v>1125.1559055118114</v>
      </c>
      <c r="X13" s="18">
        <f t="shared" si="11"/>
        <v>2147.2440944881891</v>
      </c>
      <c r="AC13" s="37"/>
    </row>
    <row r="14" spans="1:29" ht="27.6" x14ac:dyDescent="0.3">
      <c r="A14" s="16" t="s">
        <v>18</v>
      </c>
      <c r="B14" s="16">
        <v>6180</v>
      </c>
      <c r="C14" s="16">
        <v>0.66300000000000003</v>
      </c>
      <c r="D14" s="18">
        <f t="shared" si="0"/>
        <v>4097.34</v>
      </c>
      <c r="E14" s="18">
        <f t="shared" si="1"/>
        <v>2082.66</v>
      </c>
      <c r="F14" s="16">
        <v>1.45</v>
      </c>
      <c r="G14" s="18">
        <f t="shared" si="2"/>
        <v>646.34275862068966</v>
      </c>
      <c r="H14" s="18">
        <f t="shared" si="3"/>
        <v>1436.3172413793102</v>
      </c>
      <c r="I14" s="16"/>
      <c r="J14" s="16">
        <v>17750</v>
      </c>
      <c r="K14" s="16">
        <v>0.68</v>
      </c>
      <c r="L14" s="18">
        <f t="shared" si="4"/>
        <v>12070</v>
      </c>
      <c r="M14" s="18">
        <f t="shared" si="5"/>
        <v>5680</v>
      </c>
      <c r="N14" s="16">
        <v>1.4870000000000001</v>
      </c>
      <c r="O14" s="18">
        <f t="shared" si="6"/>
        <v>1860.2286482851382</v>
      </c>
      <c r="P14" s="18">
        <f t="shared" si="7"/>
        <v>3819.7713517148618</v>
      </c>
      <c r="R14" s="16">
        <v>20200</v>
      </c>
      <c r="S14" s="16">
        <v>0.69699999999999995</v>
      </c>
      <c r="T14" s="18">
        <f t="shared" si="8"/>
        <v>14079.4</v>
      </c>
      <c r="U14" s="18">
        <f t="shared" si="9"/>
        <v>6120.6</v>
      </c>
      <c r="V14" s="16">
        <v>1.524</v>
      </c>
      <c r="W14" s="18">
        <f t="shared" si="10"/>
        <v>2104.4582677165358</v>
      </c>
      <c r="X14" s="18">
        <f t="shared" si="11"/>
        <v>4016.1417322834645</v>
      </c>
      <c r="AC14" s="37"/>
    </row>
    <row r="15" spans="1:29" x14ac:dyDescent="0.3">
      <c r="A15" s="16" t="s">
        <v>379</v>
      </c>
      <c r="B15" s="16">
        <v>7980</v>
      </c>
      <c r="C15" s="16">
        <v>0.66300000000000003</v>
      </c>
      <c r="D15" s="18">
        <f t="shared" si="0"/>
        <v>5290.7400000000007</v>
      </c>
      <c r="E15" s="18">
        <f t="shared" si="1"/>
        <v>2689.2599999999993</v>
      </c>
      <c r="F15" s="16">
        <v>1.45</v>
      </c>
      <c r="G15" s="18">
        <f t="shared" si="2"/>
        <v>834.5979310344826</v>
      </c>
      <c r="H15" s="18">
        <f t="shared" si="3"/>
        <v>1854.6620689655167</v>
      </c>
      <c r="I15" s="16"/>
      <c r="J15" s="16">
        <v>20700</v>
      </c>
      <c r="K15" s="16">
        <v>0.68</v>
      </c>
      <c r="L15" s="18">
        <f t="shared" si="4"/>
        <v>14076.000000000002</v>
      </c>
      <c r="M15" s="18">
        <f t="shared" si="5"/>
        <v>6623.9999999999982</v>
      </c>
      <c r="N15" s="16">
        <v>1.4870000000000001</v>
      </c>
      <c r="O15" s="18">
        <f t="shared" si="6"/>
        <v>2169.3934095494278</v>
      </c>
      <c r="P15" s="18">
        <f t="shared" si="7"/>
        <v>4454.6065904505704</v>
      </c>
      <c r="R15" s="16">
        <v>21450</v>
      </c>
      <c r="S15" s="16">
        <v>0.69699999999999995</v>
      </c>
      <c r="T15" s="18">
        <f t="shared" si="8"/>
        <v>14950.65</v>
      </c>
      <c r="U15" s="18">
        <f t="shared" si="9"/>
        <v>6499.35</v>
      </c>
      <c r="V15" s="16">
        <v>1.524</v>
      </c>
      <c r="W15" s="18">
        <f t="shared" si="10"/>
        <v>2234.684645669292</v>
      </c>
      <c r="X15" s="18">
        <f t="shared" si="11"/>
        <v>4264.6653543307084</v>
      </c>
      <c r="AC15" s="37"/>
    </row>
    <row r="16" spans="1:29" s="43" customFormat="1" ht="12.75" x14ac:dyDescent="0.2">
      <c r="A16" s="15" t="s">
        <v>226</v>
      </c>
      <c r="B16" s="15"/>
      <c r="C16" s="15"/>
      <c r="D16" s="19">
        <f>SUM(D10:D15)</f>
        <v>32274.840000000004</v>
      </c>
      <c r="E16" s="19">
        <f t="shared" ref="E16" si="12">SUM(E10:E15)</f>
        <v>16405.159999999996</v>
      </c>
      <c r="F16" s="19"/>
      <c r="G16" s="19">
        <f t="shared" ref="G16:H16" si="13">SUM(G10:G15)</f>
        <v>5091.2565517241374</v>
      </c>
      <c r="H16" s="19">
        <f t="shared" si="13"/>
        <v>11313.903448275862</v>
      </c>
      <c r="I16" s="15"/>
      <c r="J16" s="15"/>
      <c r="K16" s="15"/>
      <c r="L16" s="19">
        <f>SUM(L10:L15)</f>
        <v>88842</v>
      </c>
      <c r="M16" s="19">
        <f t="shared" ref="M16" si="14">SUM(M10:M15)</f>
        <v>41808</v>
      </c>
      <c r="N16" s="19"/>
      <c r="O16" s="19">
        <f t="shared" ref="O16:P16" si="15">SUM(O10:O15)</f>
        <v>13692.330867518494</v>
      </c>
      <c r="P16" s="19">
        <f t="shared" si="15"/>
        <v>28115.6691324815</v>
      </c>
      <c r="R16" s="15"/>
      <c r="S16" s="15"/>
      <c r="T16" s="19">
        <f>SUM(T10:T15)</f>
        <v>97858.799999999988</v>
      </c>
      <c r="U16" s="19">
        <f t="shared" ref="U16" si="16">SUM(U10:U15)</f>
        <v>42541.200000000004</v>
      </c>
      <c r="V16" s="19"/>
      <c r="W16" s="19">
        <f t="shared" ref="W16:X16" si="17">SUM(W10:W15)</f>
        <v>14627.026771653549</v>
      </c>
      <c r="X16" s="19">
        <f t="shared" si="17"/>
        <v>27914.173228346455</v>
      </c>
    </row>
    <row r="17" spans="1:29" ht="12.75" x14ac:dyDescent="0.2">
      <c r="A17" s="16" t="s">
        <v>19</v>
      </c>
      <c r="B17" s="16">
        <v>9800</v>
      </c>
      <c r="C17" s="16">
        <v>0.78900000000000003</v>
      </c>
      <c r="D17" s="18">
        <f t="shared" ref="D17:D19" si="18">SUM(B17)*C17</f>
        <v>7732.2000000000007</v>
      </c>
      <c r="E17" s="18">
        <f t="shared" ref="E17:E19" si="19">SUM(B17)-(D17)</f>
        <v>2067.7999999999993</v>
      </c>
      <c r="F17" s="16">
        <v>1.56</v>
      </c>
      <c r="G17" s="18">
        <f t="shared" si="2"/>
        <v>742.28717948717917</v>
      </c>
      <c r="H17" s="18">
        <f t="shared" si="3"/>
        <v>1325.5128205128201</v>
      </c>
      <c r="I17" s="16"/>
      <c r="J17" s="16">
        <v>24500</v>
      </c>
      <c r="K17" s="16">
        <v>0.80900000000000005</v>
      </c>
      <c r="L17" s="18">
        <f t="shared" si="4"/>
        <v>19820.5</v>
      </c>
      <c r="M17" s="18">
        <f t="shared" si="5"/>
        <v>4679.5</v>
      </c>
      <c r="N17" s="16">
        <v>1.599</v>
      </c>
      <c r="O17" s="18">
        <f t="shared" si="6"/>
        <v>1752.9834271419636</v>
      </c>
      <c r="P17" s="18">
        <f t="shared" si="7"/>
        <v>2926.5165728580364</v>
      </c>
      <c r="R17" s="16">
        <v>27150</v>
      </c>
      <c r="S17" s="16">
        <v>0.82899999999999996</v>
      </c>
      <c r="T17" s="18">
        <f t="shared" si="8"/>
        <v>22507.35</v>
      </c>
      <c r="U17" s="18">
        <f t="shared" si="9"/>
        <v>4642.6500000000015</v>
      </c>
      <c r="V17" s="16">
        <v>1.64</v>
      </c>
      <c r="W17" s="18">
        <f t="shared" si="10"/>
        <v>1811.7658536585368</v>
      </c>
      <c r="X17" s="18">
        <f t="shared" si="11"/>
        <v>2830.8841463414647</v>
      </c>
      <c r="AC17" s="37"/>
    </row>
    <row r="18" spans="1:29" ht="12.75" x14ac:dyDescent="0.2">
      <c r="A18" s="16" t="s">
        <v>20</v>
      </c>
      <c r="B18" s="16">
        <v>6020</v>
      </c>
      <c r="C18" s="16">
        <v>0.78900000000000003</v>
      </c>
      <c r="D18" s="18">
        <f t="shared" si="18"/>
        <v>4749.7800000000007</v>
      </c>
      <c r="E18" s="18">
        <f t="shared" si="19"/>
        <v>1270.2199999999993</v>
      </c>
      <c r="F18" s="16">
        <v>1.56</v>
      </c>
      <c r="G18" s="18">
        <f t="shared" si="2"/>
        <v>455.97641025641008</v>
      </c>
      <c r="H18" s="18">
        <f t="shared" si="3"/>
        <v>814.24358974358927</v>
      </c>
      <c r="I18" s="16"/>
      <c r="J18" s="16">
        <v>15050</v>
      </c>
      <c r="K18" s="16">
        <v>0.80900000000000005</v>
      </c>
      <c r="L18" s="18">
        <f t="shared" si="4"/>
        <v>12175.45</v>
      </c>
      <c r="M18" s="18">
        <f t="shared" si="5"/>
        <v>2874.5499999999993</v>
      </c>
      <c r="N18" s="16">
        <v>1.599</v>
      </c>
      <c r="O18" s="18">
        <f t="shared" si="6"/>
        <v>1076.8326766729203</v>
      </c>
      <c r="P18" s="18">
        <f t="shared" si="7"/>
        <v>1797.7173233270789</v>
      </c>
      <c r="R18" s="16">
        <v>16350</v>
      </c>
      <c r="S18" s="16">
        <v>0.82899999999999996</v>
      </c>
      <c r="T18" s="18">
        <f t="shared" si="8"/>
        <v>13554.15</v>
      </c>
      <c r="U18" s="18">
        <f t="shared" si="9"/>
        <v>2795.8500000000004</v>
      </c>
      <c r="V18" s="16">
        <v>1.64</v>
      </c>
      <c r="W18" s="18">
        <f t="shared" si="10"/>
        <v>1091.0634146341463</v>
      </c>
      <c r="X18" s="18">
        <f t="shared" si="11"/>
        <v>1704.7865853658541</v>
      </c>
      <c r="AC18" s="37"/>
    </row>
    <row r="19" spans="1:29" ht="12.75" x14ac:dyDescent="0.2">
      <c r="A19" s="16" t="s">
        <v>21</v>
      </c>
      <c r="B19" s="16">
        <v>6320</v>
      </c>
      <c r="C19" s="16">
        <v>0.78900000000000003</v>
      </c>
      <c r="D19" s="18">
        <f t="shared" si="18"/>
        <v>4986.4800000000005</v>
      </c>
      <c r="E19" s="18">
        <f t="shared" si="19"/>
        <v>1333.5199999999995</v>
      </c>
      <c r="F19" s="16">
        <v>1.56</v>
      </c>
      <c r="G19" s="18">
        <f t="shared" si="2"/>
        <v>478.69948717948705</v>
      </c>
      <c r="H19" s="18">
        <f t="shared" si="3"/>
        <v>854.82051282051248</v>
      </c>
      <c r="I19" s="16"/>
      <c r="J19" s="16">
        <v>15750</v>
      </c>
      <c r="K19" s="16">
        <v>0.80900000000000005</v>
      </c>
      <c r="L19" s="18">
        <f t="shared" si="4"/>
        <v>12741.75</v>
      </c>
      <c r="M19" s="18">
        <f t="shared" si="5"/>
        <v>3008.25</v>
      </c>
      <c r="N19" s="16">
        <v>1.599</v>
      </c>
      <c r="O19" s="18">
        <f t="shared" si="6"/>
        <v>1126.9179174484052</v>
      </c>
      <c r="P19" s="18">
        <f t="shared" si="7"/>
        <v>1881.3320825515948</v>
      </c>
      <c r="R19" s="16">
        <v>17850</v>
      </c>
      <c r="S19" s="16">
        <v>0.82899999999999996</v>
      </c>
      <c r="T19" s="18">
        <f t="shared" si="8"/>
        <v>14797.65</v>
      </c>
      <c r="U19" s="18">
        <f t="shared" si="9"/>
        <v>3052.3500000000004</v>
      </c>
      <c r="V19" s="16">
        <v>1.64</v>
      </c>
      <c r="W19" s="18">
        <f t="shared" si="10"/>
        <v>1191.1609756097562</v>
      </c>
      <c r="X19" s="18">
        <f t="shared" si="11"/>
        <v>1861.1890243902442</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0.71499999999999997</v>
      </c>
      <c r="D24" s="18">
        <f>SUM(B24)*(C24)</f>
        <v>19090.5</v>
      </c>
      <c r="E24" s="18">
        <f>SUM(B24)-(D24)</f>
        <v>7609.5</v>
      </c>
      <c r="F24" s="16">
        <v>1.5629999999999999</v>
      </c>
      <c r="G24" s="18">
        <f t="shared" ref="G24:G29" si="20">SUM(E24)-(H24)</f>
        <v>2740.9779270633398</v>
      </c>
      <c r="H24" s="18">
        <f t="shared" ref="H24:H29" si="21">SUM(E24)/(F24)</f>
        <v>4868.5220729366602</v>
      </c>
      <c r="I24" s="16"/>
      <c r="J24" s="16">
        <v>29100</v>
      </c>
      <c r="K24" s="16">
        <v>0.73299999999999998</v>
      </c>
      <c r="L24" s="18">
        <f>SUM(J24)*K24</f>
        <v>21330.3</v>
      </c>
      <c r="M24" s="18">
        <f>SUM(J24)-(L24)</f>
        <v>7769.7000000000007</v>
      </c>
      <c r="N24" s="16">
        <v>1.6020000000000001</v>
      </c>
      <c r="O24" s="18">
        <f>SUM(M24)-(P24)</f>
        <v>2919.7000000000007</v>
      </c>
      <c r="P24" s="18">
        <f>SUM(M24)/(N24)</f>
        <v>4850</v>
      </c>
      <c r="Q24" s="16"/>
      <c r="R24" s="16">
        <v>31800</v>
      </c>
      <c r="S24" s="16">
        <v>0.751</v>
      </c>
      <c r="T24" s="18">
        <f>SUM(R24)*(S24)</f>
        <v>23881.8</v>
      </c>
      <c r="U24" s="18">
        <f>SUM(R24)-(T24)</f>
        <v>7918.2000000000007</v>
      </c>
      <c r="V24" s="16">
        <v>1.643</v>
      </c>
      <c r="W24" s="18">
        <f>SUM(U24)-(X24)</f>
        <v>3098.8451612903227</v>
      </c>
      <c r="X24" s="18">
        <f>SUM(U24)/(V24)</f>
        <v>4819.354838709678</v>
      </c>
      <c r="AC24" s="37"/>
    </row>
    <row r="25" spans="1:29" ht="27.6" x14ac:dyDescent="0.3">
      <c r="A25" s="16" t="s">
        <v>15</v>
      </c>
      <c r="B25" s="16">
        <v>35200</v>
      </c>
      <c r="C25" s="16">
        <v>0.71499999999999997</v>
      </c>
      <c r="D25" s="18">
        <f t="shared" ref="D25:D33" si="22">SUM(B25)*(C25)</f>
        <v>25168</v>
      </c>
      <c r="E25" s="18">
        <f t="shared" ref="E25:E33" si="23">SUM(B25)-(D25)</f>
        <v>10032</v>
      </c>
      <c r="F25" s="16">
        <v>1.5629999999999999</v>
      </c>
      <c r="G25" s="18">
        <f t="shared" si="20"/>
        <v>3613.5738963531667</v>
      </c>
      <c r="H25" s="18">
        <f t="shared" si="21"/>
        <v>6418.4261036468333</v>
      </c>
      <c r="I25" s="16"/>
      <c r="J25" s="16">
        <v>39500</v>
      </c>
      <c r="K25" s="16">
        <v>0.73299999999999998</v>
      </c>
      <c r="L25" s="18">
        <f t="shared" ref="L25:L29" si="24">SUM(J25)*K25</f>
        <v>28953.5</v>
      </c>
      <c r="M25" s="18">
        <f t="shared" ref="M25:M29" si="25">SUM(J25)-(L25)</f>
        <v>10546.5</v>
      </c>
      <c r="N25" s="16">
        <v>1.6020000000000001</v>
      </c>
      <c r="O25" s="18">
        <f t="shared" ref="O25:O33" si="26">SUM(M25)-(P25)</f>
        <v>3963.166666666667</v>
      </c>
      <c r="P25" s="18">
        <f t="shared" ref="P25:P33" si="27">SUM(M25)/(N25)</f>
        <v>6583.333333333333</v>
      </c>
      <c r="Q25" s="16"/>
      <c r="R25" s="16">
        <v>44350</v>
      </c>
      <c r="S25" s="16">
        <v>0.751</v>
      </c>
      <c r="T25" s="18">
        <f t="shared" ref="T25:T33" si="28">SUM(R25)*(S25)</f>
        <v>33306.85</v>
      </c>
      <c r="U25" s="18">
        <f t="shared" ref="U25:U33" si="29">SUM(R25)-(T25)</f>
        <v>11043.150000000001</v>
      </c>
      <c r="V25" s="16">
        <v>1.643</v>
      </c>
      <c r="W25" s="18">
        <f t="shared" ref="W25:W33" si="30">SUM(U25)-(X25)</f>
        <v>4321.8170724284855</v>
      </c>
      <c r="X25" s="18">
        <f t="shared" ref="X25:X33" si="31">SUM(U25)/(V25)</f>
        <v>6721.3329275715159</v>
      </c>
      <c r="AC25" s="37"/>
    </row>
    <row r="26" spans="1:29" x14ac:dyDescent="0.3">
      <c r="A26" s="16" t="s">
        <v>16</v>
      </c>
      <c r="B26" s="16">
        <v>33000</v>
      </c>
      <c r="C26" s="16">
        <v>0.71499999999999997</v>
      </c>
      <c r="D26" s="18">
        <f t="shared" si="22"/>
        <v>23595</v>
      </c>
      <c r="E26" s="18">
        <f t="shared" si="23"/>
        <v>9405</v>
      </c>
      <c r="F26" s="16">
        <v>1.5629999999999999</v>
      </c>
      <c r="G26" s="18">
        <f t="shared" si="20"/>
        <v>3387.725527831094</v>
      </c>
      <c r="H26" s="18">
        <f t="shared" si="21"/>
        <v>6017.274472168906</v>
      </c>
      <c r="I26" s="16"/>
      <c r="J26" s="16">
        <v>35950</v>
      </c>
      <c r="K26" s="16">
        <v>0.73299999999999998</v>
      </c>
      <c r="L26" s="18">
        <f t="shared" si="24"/>
        <v>26351.35</v>
      </c>
      <c r="M26" s="18">
        <f t="shared" si="25"/>
        <v>9598.6500000000015</v>
      </c>
      <c r="N26" s="16">
        <v>1.6020000000000001</v>
      </c>
      <c r="O26" s="18">
        <f t="shared" si="26"/>
        <v>3606.9833333333345</v>
      </c>
      <c r="P26" s="18">
        <f t="shared" si="27"/>
        <v>5991.666666666667</v>
      </c>
      <c r="Q26" s="16"/>
      <c r="R26" s="16">
        <v>39400</v>
      </c>
      <c r="S26" s="16">
        <v>0.751</v>
      </c>
      <c r="T26" s="18">
        <f t="shared" si="28"/>
        <v>29589.4</v>
      </c>
      <c r="U26" s="18">
        <f t="shared" si="29"/>
        <v>9810.5999999999985</v>
      </c>
      <c r="V26" s="16">
        <v>1.643</v>
      </c>
      <c r="W26" s="18">
        <f t="shared" si="30"/>
        <v>3839.4496652464995</v>
      </c>
      <c r="X26" s="18">
        <f t="shared" si="31"/>
        <v>5971.150334753499</v>
      </c>
      <c r="AC26" s="37"/>
    </row>
    <row r="27" spans="1:29" x14ac:dyDescent="0.3">
      <c r="A27" s="16" t="s">
        <v>17</v>
      </c>
      <c r="B27" s="16">
        <v>12200</v>
      </c>
      <c r="C27" s="16">
        <v>0.71499999999999997</v>
      </c>
      <c r="D27" s="18">
        <f t="shared" si="22"/>
        <v>8723</v>
      </c>
      <c r="E27" s="18">
        <f t="shared" si="23"/>
        <v>3477</v>
      </c>
      <c r="F27" s="16">
        <v>1.5629999999999999</v>
      </c>
      <c r="G27" s="18">
        <f t="shared" si="20"/>
        <v>1252.4318618042225</v>
      </c>
      <c r="H27" s="18">
        <f t="shared" si="21"/>
        <v>2224.5681381957775</v>
      </c>
      <c r="I27" s="16"/>
      <c r="J27" s="16">
        <v>13900</v>
      </c>
      <c r="K27" s="16">
        <v>0.73299999999999998</v>
      </c>
      <c r="L27" s="18">
        <f t="shared" si="24"/>
        <v>10188.699999999999</v>
      </c>
      <c r="M27" s="18">
        <f t="shared" si="25"/>
        <v>3711.3000000000011</v>
      </c>
      <c r="N27" s="16">
        <v>1.6020000000000001</v>
      </c>
      <c r="O27" s="18">
        <f t="shared" si="26"/>
        <v>1394.6333333333337</v>
      </c>
      <c r="P27" s="18">
        <f t="shared" si="27"/>
        <v>2316.6666666666674</v>
      </c>
      <c r="Q27" s="16"/>
      <c r="R27" s="16">
        <v>15650</v>
      </c>
      <c r="S27" s="16">
        <v>0.751</v>
      </c>
      <c r="T27" s="18">
        <f t="shared" si="28"/>
        <v>11753.15</v>
      </c>
      <c r="U27" s="18">
        <f t="shared" si="29"/>
        <v>3896.8500000000004</v>
      </c>
      <c r="V27" s="16">
        <v>1.643</v>
      </c>
      <c r="W27" s="18">
        <f t="shared" si="30"/>
        <v>1525.0605903834453</v>
      </c>
      <c r="X27" s="18">
        <f t="shared" si="31"/>
        <v>2371.7894096165551</v>
      </c>
      <c r="AC27" s="37"/>
    </row>
    <row r="28" spans="1:29" ht="27.6" x14ac:dyDescent="0.3">
      <c r="A28" s="16" t="s">
        <v>18</v>
      </c>
      <c r="B28" s="16">
        <v>23050</v>
      </c>
      <c r="C28" s="16">
        <v>0.71499999999999997</v>
      </c>
      <c r="D28" s="18">
        <f t="shared" si="22"/>
        <v>16480.75</v>
      </c>
      <c r="E28" s="18">
        <f t="shared" si="23"/>
        <v>6569.25</v>
      </c>
      <c r="F28" s="16">
        <v>1.5629999999999999</v>
      </c>
      <c r="G28" s="18">
        <f t="shared" si="20"/>
        <v>2366.2749520153548</v>
      </c>
      <c r="H28" s="18">
        <f t="shared" si="21"/>
        <v>4202.9750479846452</v>
      </c>
      <c r="I28" s="16"/>
      <c r="J28" s="16">
        <v>26450</v>
      </c>
      <c r="K28" s="16">
        <v>0.73299999999999998</v>
      </c>
      <c r="L28" s="18">
        <f t="shared" si="24"/>
        <v>19387.849999999999</v>
      </c>
      <c r="M28" s="18">
        <f t="shared" si="25"/>
        <v>7062.1500000000015</v>
      </c>
      <c r="N28" s="16">
        <v>1.6020000000000001</v>
      </c>
      <c r="O28" s="18">
        <f t="shared" si="26"/>
        <v>2653.8166666666675</v>
      </c>
      <c r="P28" s="18">
        <f t="shared" si="27"/>
        <v>4408.3333333333339</v>
      </c>
      <c r="Q28" s="16"/>
      <c r="R28" s="16">
        <v>30350</v>
      </c>
      <c r="S28" s="16">
        <v>0.751</v>
      </c>
      <c r="T28" s="18">
        <f t="shared" si="28"/>
        <v>22792.85</v>
      </c>
      <c r="U28" s="18">
        <f t="shared" si="29"/>
        <v>7557.1500000000015</v>
      </c>
      <c r="V28" s="16">
        <v>1.643</v>
      </c>
      <c r="W28" s="18">
        <f t="shared" si="30"/>
        <v>2957.5456177723681</v>
      </c>
      <c r="X28" s="18">
        <f t="shared" si="31"/>
        <v>4599.6043822276333</v>
      </c>
      <c r="AC28" s="37"/>
    </row>
    <row r="29" spans="1:29" x14ac:dyDescent="0.3">
      <c r="A29" s="16" t="s">
        <v>379</v>
      </c>
      <c r="B29" s="16">
        <v>22750</v>
      </c>
      <c r="C29" s="16">
        <v>0.71499999999999997</v>
      </c>
      <c r="D29" s="18">
        <f t="shared" si="22"/>
        <v>16266.25</v>
      </c>
      <c r="E29" s="18">
        <f t="shared" si="23"/>
        <v>6483.75</v>
      </c>
      <c r="F29" s="16">
        <v>1.5629999999999999</v>
      </c>
      <c r="G29" s="18">
        <f t="shared" si="20"/>
        <v>2335.4774472168901</v>
      </c>
      <c r="H29" s="18">
        <f t="shared" si="21"/>
        <v>4148.2725527831099</v>
      </c>
      <c r="I29" s="16"/>
      <c r="J29" s="16">
        <v>24650</v>
      </c>
      <c r="K29" s="16">
        <v>0.73299999999999998</v>
      </c>
      <c r="L29" s="18">
        <f t="shared" si="24"/>
        <v>18068.45</v>
      </c>
      <c r="M29" s="18">
        <f t="shared" si="25"/>
        <v>6581.5499999999993</v>
      </c>
      <c r="N29" s="16">
        <v>1.6020000000000001</v>
      </c>
      <c r="O29" s="18">
        <f t="shared" si="26"/>
        <v>2473.2166666666662</v>
      </c>
      <c r="P29" s="18">
        <f t="shared" si="27"/>
        <v>4108.333333333333</v>
      </c>
      <c r="Q29" s="16"/>
      <c r="R29" s="16">
        <v>26950</v>
      </c>
      <c r="S29" s="16">
        <v>0.751</v>
      </c>
      <c r="T29" s="18">
        <f t="shared" si="28"/>
        <v>20239.45</v>
      </c>
      <c r="U29" s="18">
        <f t="shared" si="29"/>
        <v>6710.5499999999993</v>
      </c>
      <c r="V29" s="16">
        <v>1.643</v>
      </c>
      <c r="W29" s="18">
        <f t="shared" si="30"/>
        <v>2626.2225502130245</v>
      </c>
      <c r="X29" s="18">
        <f t="shared" si="31"/>
        <v>4084.3274497869747</v>
      </c>
      <c r="AC29" s="37"/>
    </row>
    <row r="30" spans="1:29" s="43" customFormat="1" x14ac:dyDescent="0.3">
      <c r="A30" s="15" t="s">
        <v>226</v>
      </c>
      <c r="B30" s="15"/>
      <c r="C30" s="15"/>
      <c r="D30" s="19">
        <f>SUM(D24:D29)</f>
        <v>109323.5</v>
      </c>
      <c r="E30" s="19">
        <f t="shared" ref="E30" si="32">SUM(E24:E29)</f>
        <v>43576.5</v>
      </c>
      <c r="F30" s="19"/>
      <c r="G30" s="19">
        <f t="shared" ref="G30" si="33">SUM(G24:G29)</f>
        <v>15696.461612284071</v>
      </c>
      <c r="H30" s="19">
        <f t="shared" ref="H30" si="34">SUM(H24:H29)</f>
        <v>27880.038387715929</v>
      </c>
      <c r="I30" s="15"/>
      <c r="J30" s="15"/>
      <c r="K30" s="15"/>
      <c r="L30" s="19">
        <f>SUM(L24:L29)</f>
        <v>124280.14999999998</v>
      </c>
      <c r="M30" s="19">
        <f t="shared" ref="M30" si="35">SUM(M24:M29)</f>
        <v>45269.850000000006</v>
      </c>
      <c r="N30" s="19"/>
      <c r="O30" s="19">
        <f t="shared" ref="O30" si="36">SUM(O24:O29)</f>
        <v>17011.51666666667</v>
      </c>
      <c r="P30" s="19">
        <f t="shared" ref="P30" si="37">SUM(P24:P29)</f>
        <v>28258.333333333332</v>
      </c>
      <c r="R30" s="15"/>
      <c r="S30" s="15"/>
      <c r="T30" s="19">
        <f>SUM(T24:T29)</f>
        <v>141563.5</v>
      </c>
      <c r="U30" s="19">
        <f t="shared" ref="U30" si="38">SUM(U24:U29)</f>
        <v>46936.5</v>
      </c>
      <c r="V30" s="19"/>
      <c r="W30" s="19">
        <f t="shared" ref="W30" si="39">SUM(W24:W29)</f>
        <v>18368.940657334148</v>
      </c>
      <c r="X30" s="19">
        <f t="shared" ref="X30" si="40">SUM(X24:X29)</f>
        <v>28567.559342665856</v>
      </c>
    </row>
    <row r="31" spans="1:29" x14ac:dyDescent="0.3">
      <c r="A31" s="16" t="s">
        <v>19</v>
      </c>
      <c r="B31" s="16">
        <v>29000</v>
      </c>
      <c r="C31" s="16">
        <v>0.85</v>
      </c>
      <c r="D31" s="16">
        <f t="shared" si="22"/>
        <v>24650</v>
      </c>
      <c r="E31" s="16">
        <f t="shared" si="23"/>
        <v>4350</v>
      </c>
      <c r="F31" s="16">
        <v>1.681</v>
      </c>
      <c r="G31" s="18">
        <f>SUM(E31)-(H31)</f>
        <v>1762.2546103509817</v>
      </c>
      <c r="H31" s="18">
        <f>SUM(E31)/(F31)</f>
        <v>2587.7453896490183</v>
      </c>
      <c r="I31" s="16"/>
      <c r="J31" s="16">
        <v>31450</v>
      </c>
      <c r="K31" s="16">
        <v>0.872</v>
      </c>
      <c r="L31" s="18">
        <f t="shared" ref="L31:L33" si="41">SUM(J31)*K31</f>
        <v>27424.400000000001</v>
      </c>
      <c r="M31" s="18">
        <f t="shared" ref="M31:M33" si="42">SUM(J31)-(L31)</f>
        <v>4025.5999999999985</v>
      </c>
      <c r="N31" s="16">
        <v>1.724</v>
      </c>
      <c r="O31" s="18">
        <f t="shared" si="26"/>
        <v>1690.5651972157766</v>
      </c>
      <c r="P31" s="18">
        <f t="shared" si="27"/>
        <v>2335.0348027842219</v>
      </c>
      <c r="Q31" s="16"/>
      <c r="R31" s="16">
        <v>33850</v>
      </c>
      <c r="S31" s="16">
        <v>0.89400000000000002</v>
      </c>
      <c r="T31" s="18">
        <f>SUM(R31)*(S31)</f>
        <v>30261.9</v>
      </c>
      <c r="U31" s="18">
        <f>SUM(R31)-(T31)</f>
        <v>3588.0999999999985</v>
      </c>
      <c r="V31" s="16">
        <v>1.7669999999999999</v>
      </c>
      <c r="W31" s="18">
        <f t="shared" si="30"/>
        <v>1557.4831352574979</v>
      </c>
      <c r="X31" s="18">
        <f t="shared" si="31"/>
        <v>2030.6168647425006</v>
      </c>
      <c r="AC31" s="37"/>
    </row>
    <row r="32" spans="1:29" x14ac:dyDescent="0.3">
      <c r="A32" s="16" t="s">
        <v>20</v>
      </c>
      <c r="B32" s="16">
        <v>17450</v>
      </c>
      <c r="C32" s="16">
        <v>0.85</v>
      </c>
      <c r="D32" s="18">
        <f t="shared" si="22"/>
        <v>14832.5</v>
      </c>
      <c r="E32" s="18">
        <f t="shared" si="23"/>
        <v>2617.5</v>
      </c>
      <c r="F32" s="16">
        <v>1.681</v>
      </c>
      <c r="G32" s="18">
        <f>SUM(E32)-(H32)</f>
        <v>1060.3911362284355</v>
      </c>
      <c r="H32" s="18">
        <f>SUM(E32)/(F32)</f>
        <v>1557.1088637715645</v>
      </c>
      <c r="I32" s="16"/>
      <c r="J32" s="16">
        <v>18950</v>
      </c>
      <c r="K32" s="16">
        <v>0.872</v>
      </c>
      <c r="L32" s="18">
        <f t="shared" si="41"/>
        <v>16524.400000000001</v>
      </c>
      <c r="M32" s="18">
        <f t="shared" si="42"/>
        <v>2425.5999999999985</v>
      </c>
      <c r="N32" s="16">
        <v>1.724</v>
      </c>
      <c r="O32" s="18">
        <f t="shared" si="26"/>
        <v>1018.6394431554518</v>
      </c>
      <c r="P32" s="18">
        <f t="shared" si="27"/>
        <v>1406.9605568445468</v>
      </c>
      <c r="Q32" s="16"/>
      <c r="R32" s="16">
        <v>20850</v>
      </c>
      <c r="S32" s="16">
        <v>0.89400000000000002</v>
      </c>
      <c r="T32" s="18">
        <f>SUM(R32)*(S32)</f>
        <v>18639.900000000001</v>
      </c>
      <c r="U32" s="18">
        <f>SUM(R32)-(T32)</f>
        <v>2210.0999999999985</v>
      </c>
      <c r="V32" s="16">
        <v>1.7669999999999999</v>
      </c>
      <c r="W32" s="18">
        <f t="shared" si="30"/>
        <v>959.33599320882786</v>
      </c>
      <c r="X32" s="18">
        <f t="shared" si="31"/>
        <v>1250.7640067911707</v>
      </c>
      <c r="AC32" s="37"/>
    </row>
    <row r="33" spans="1:32" x14ac:dyDescent="0.3">
      <c r="A33" s="16" t="s">
        <v>21</v>
      </c>
      <c r="B33" s="16">
        <v>19000</v>
      </c>
      <c r="C33" s="16">
        <v>0.85</v>
      </c>
      <c r="D33" s="16">
        <f t="shared" si="22"/>
        <v>16150</v>
      </c>
      <c r="E33" s="16">
        <f t="shared" si="23"/>
        <v>2850</v>
      </c>
      <c r="F33" s="16">
        <v>1.681</v>
      </c>
      <c r="G33" s="18">
        <f>SUM(E33)-(H33)</f>
        <v>1154.5806067816777</v>
      </c>
      <c r="H33" s="18">
        <f>SUM(E33)/(F33)</f>
        <v>1695.4193932183223</v>
      </c>
      <c r="I33" s="16"/>
      <c r="J33" s="16">
        <v>20500</v>
      </c>
      <c r="K33" s="16">
        <v>0.872</v>
      </c>
      <c r="L33" s="18">
        <f t="shared" si="41"/>
        <v>17876</v>
      </c>
      <c r="M33" s="18">
        <f t="shared" si="42"/>
        <v>2624</v>
      </c>
      <c r="N33" s="16">
        <v>1.724</v>
      </c>
      <c r="O33" s="18">
        <f t="shared" si="26"/>
        <v>1101.9582366589327</v>
      </c>
      <c r="P33" s="18">
        <f t="shared" si="27"/>
        <v>1522.0417633410673</v>
      </c>
      <c r="Q33" s="16"/>
      <c r="R33" s="16">
        <v>22150</v>
      </c>
      <c r="S33" s="16">
        <v>0.89400000000000002</v>
      </c>
      <c r="T33" s="18">
        <f t="shared" si="28"/>
        <v>19802.100000000002</v>
      </c>
      <c r="U33" s="18">
        <f t="shared" si="29"/>
        <v>2347.8999999999978</v>
      </c>
      <c r="V33" s="16">
        <v>1.7669999999999999</v>
      </c>
      <c r="W33" s="18">
        <f t="shared" si="30"/>
        <v>1019.1507074136946</v>
      </c>
      <c r="X33" s="18">
        <f t="shared" si="31"/>
        <v>1328.7492925863032</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0.77</v>
      </c>
      <c r="D39" s="18">
        <f>SUM(B39)*(C39)</f>
        <v>24601.5</v>
      </c>
      <c r="E39" s="18">
        <f>SUM(B39)-(D39)</f>
        <v>7348.5</v>
      </c>
      <c r="F39" s="16">
        <v>1.6839999999999999</v>
      </c>
      <c r="G39" s="18">
        <f>SUM(E39)-(H39)</f>
        <v>2984.7826603325411</v>
      </c>
      <c r="H39" s="18">
        <f>SUM(E39)/(F39)</f>
        <v>4363.7173396674589</v>
      </c>
      <c r="I39" s="16"/>
      <c r="J39" s="16">
        <v>34500</v>
      </c>
      <c r="K39" s="16">
        <v>0.78900000000000003</v>
      </c>
      <c r="L39" s="16">
        <f>SUM(J39)*(K39)</f>
        <v>27220.5</v>
      </c>
      <c r="M39" s="18">
        <f>SUM(J39)-(L39)</f>
        <v>7279.5</v>
      </c>
      <c r="N39" s="16">
        <v>1.7270000000000001</v>
      </c>
      <c r="O39" s="18">
        <f t="shared" ref="O39:O44" si="43">SUM(M39)-(P39)</f>
        <v>3064.3870874348586</v>
      </c>
      <c r="P39" s="18">
        <f t="shared" ref="P39:P44" si="44">SUM(M39)/(N39)</f>
        <v>4215.1129125651414</v>
      </c>
      <c r="Q39" s="16"/>
      <c r="R39" s="16">
        <v>37050</v>
      </c>
      <c r="S39" s="16">
        <v>0.80900000000000005</v>
      </c>
      <c r="T39" s="18">
        <f t="shared" ref="T39:T44" si="45">SUM(R39)*S39</f>
        <v>29973.45</v>
      </c>
      <c r="U39" s="18">
        <f t="shared" ref="U39:U44" si="46">SUM(R39)-(T39)</f>
        <v>7076.5499999999993</v>
      </c>
      <c r="V39" s="16">
        <v>1.77</v>
      </c>
      <c r="W39" s="18">
        <f>SUM(U39)-(X39)</f>
        <v>3078.4991525423725</v>
      </c>
      <c r="X39" s="18">
        <f>SUM(U39)/(V39)</f>
        <v>3998.0508474576268</v>
      </c>
      <c r="AC39" s="37"/>
    </row>
    <row r="40" spans="1:32" ht="27.6" x14ac:dyDescent="0.3">
      <c r="A40" s="16" t="s">
        <v>15</v>
      </c>
      <c r="B40" s="16">
        <v>50100</v>
      </c>
      <c r="C40" s="16">
        <v>0.77</v>
      </c>
      <c r="D40" s="18">
        <f t="shared" ref="D40:D48" si="47">SUM(B40)*(C40)</f>
        <v>38577</v>
      </c>
      <c r="E40" s="18">
        <f t="shared" ref="E40:E48" si="48">SUM(B40)-(D40)</f>
        <v>11523</v>
      </c>
      <c r="F40" s="16">
        <v>1.6839999999999999</v>
      </c>
      <c r="G40" s="18">
        <f t="shared" ref="G40:G48" si="49">SUM(E40)-(H40)</f>
        <v>4680.3634204275531</v>
      </c>
      <c r="H40" s="18">
        <f t="shared" ref="H40:H48" si="50">SUM(E40)/(F40)</f>
        <v>6842.6365795724469</v>
      </c>
      <c r="I40" s="16"/>
      <c r="J40" s="16">
        <v>55050</v>
      </c>
      <c r="K40" s="16">
        <v>0.78900000000000003</v>
      </c>
      <c r="L40" s="18">
        <f t="shared" ref="L40:L48" si="51">SUM(J40)*(K40)</f>
        <v>43434.450000000004</v>
      </c>
      <c r="M40" s="18">
        <f t="shared" ref="M40:M48" si="52">SUM(J40)-(L40)</f>
        <v>11615.549999999996</v>
      </c>
      <c r="N40" s="16">
        <v>1.7270000000000001</v>
      </c>
      <c r="O40" s="18">
        <f t="shared" si="43"/>
        <v>4889.6959177764893</v>
      </c>
      <c r="P40" s="18">
        <f t="shared" si="44"/>
        <v>6725.8540822235063</v>
      </c>
      <c r="Q40" s="16"/>
      <c r="R40" s="16">
        <v>59900</v>
      </c>
      <c r="S40" s="16">
        <v>0.80900000000000005</v>
      </c>
      <c r="T40" s="18">
        <f t="shared" si="45"/>
        <v>48459.100000000006</v>
      </c>
      <c r="U40" s="18">
        <f t="shared" si="46"/>
        <v>11440.899999999994</v>
      </c>
      <c r="V40" s="16">
        <v>1.77</v>
      </c>
      <c r="W40" s="18">
        <f t="shared" ref="W40:W48" si="53">SUM(U40)-(X40)</f>
        <v>4977.1146892655343</v>
      </c>
      <c r="X40" s="18">
        <f t="shared" ref="X40:X48" si="54">SUM(U40)/(V40)</f>
        <v>6463.7853107344599</v>
      </c>
      <c r="AC40" s="37"/>
    </row>
    <row r="41" spans="1:32" x14ac:dyDescent="0.3">
      <c r="A41" s="16" t="s">
        <v>16</v>
      </c>
      <c r="B41" s="16">
        <v>45950</v>
      </c>
      <c r="C41" s="16">
        <v>0.77</v>
      </c>
      <c r="D41" s="18">
        <f t="shared" si="47"/>
        <v>35381.5</v>
      </c>
      <c r="E41" s="18">
        <f t="shared" si="48"/>
        <v>10568.5</v>
      </c>
      <c r="F41" s="16">
        <v>1.6839999999999999</v>
      </c>
      <c r="G41" s="18">
        <f t="shared" si="49"/>
        <v>4292.6686460807596</v>
      </c>
      <c r="H41" s="18">
        <f t="shared" si="50"/>
        <v>6275.8313539192404</v>
      </c>
      <c r="I41" s="16"/>
      <c r="J41" s="16">
        <v>49550</v>
      </c>
      <c r="K41" s="16">
        <v>0.78900000000000003</v>
      </c>
      <c r="L41" s="18">
        <f t="shared" si="51"/>
        <v>39094.950000000004</v>
      </c>
      <c r="M41" s="18">
        <f t="shared" si="52"/>
        <v>10455.049999999996</v>
      </c>
      <c r="N41" s="16">
        <v>1.7270000000000001</v>
      </c>
      <c r="O41" s="18">
        <f t="shared" si="43"/>
        <v>4401.1704400694834</v>
      </c>
      <c r="P41" s="18">
        <f t="shared" si="44"/>
        <v>6053.8795599305122</v>
      </c>
      <c r="Q41" s="16"/>
      <c r="R41" s="16">
        <v>53150</v>
      </c>
      <c r="S41" s="16">
        <v>0.80900000000000005</v>
      </c>
      <c r="T41" s="18">
        <f t="shared" si="45"/>
        <v>42998.350000000006</v>
      </c>
      <c r="U41" s="18">
        <f t="shared" si="46"/>
        <v>10151.649999999994</v>
      </c>
      <c r="V41" s="16">
        <v>1.77</v>
      </c>
      <c r="W41" s="18">
        <f t="shared" si="53"/>
        <v>4416.2545197740092</v>
      </c>
      <c r="X41" s="18">
        <f t="shared" si="54"/>
        <v>5735.395480225985</v>
      </c>
      <c r="AC41" s="37"/>
    </row>
    <row r="42" spans="1:32" x14ac:dyDescent="0.3">
      <c r="A42" s="16" t="s">
        <v>17</v>
      </c>
      <c r="B42" s="16">
        <v>17400</v>
      </c>
      <c r="C42" s="16">
        <v>0.77</v>
      </c>
      <c r="D42" s="18">
        <f t="shared" si="47"/>
        <v>13398</v>
      </c>
      <c r="E42" s="18">
        <f t="shared" si="48"/>
        <v>4002</v>
      </c>
      <c r="F42" s="16">
        <v>1.6839999999999999</v>
      </c>
      <c r="G42" s="18">
        <f t="shared" si="49"/>
        <v>1625.5154394299288</v>
      </c>
      <c r="H42" s="18">
        <f t="shared" si="50"/>
        <v>2376.4845605700712</v>
      </c>
      <c r="I42" s="16"/>
      <c r="J42" s="16">
        <v>19150</v>
      </c>
      <c r="K42" s="16">
        <v>0.78900000000000003</v>
      </c>
      <c r="L42" s="18">
        <f t="shared" si="51"/>
        <v>15109.35</v>
      </c>
      <c r="M42" s="18">
        <f t="shared" si="52"/>
        <v>4040.6499999999996</v>
      </c>
      <c r="N42" s="16">
        <v>1.7270000000000001</v>
      </c>
      <c r="O42" s="18">
        <f t="shared" si="43"/>
        <v>1700.9568905616675</v>
      </c>
      <c r="P42" s="18">
        <f t="shared" si="44"/>
        <v>2339.6931094383322</v>
      </c>
      <c r="Q42" s="16"/>
      <c r="R42" s="16">
        <v>20900</v>
      </c>
      <c r="S42" s="16">
        <v>0.80900000000000005</v>
      </c>
      <c r="T42" s="18">
        <f t="shared" si="45"/>
        <v>16908.100000000002</v>
      </c>
      <c r="U42" s="18">
        <f t="shared" si="46"/>
        <v>3991.8999999999978</v>
      </c>
      <c r="V42" s="16">
        <v>1.77</v>
      </c>
      <c r="W42" s="18">
        <f t="shared" si="53"/>
        <v>1736.5892655367225</v>
      </c>
      <c r="X42" s="18">
        <f t="shared" si="54"/>
        <v>2255.3107344632754</v>
      </c>
      <c r="AC42" s="37"/>
    </row>
    <row r="43" spans="1:32" ht="27.6" x14ac:dyDescent="0.3">
      <c r="A43" s="16" t="s">
        <v>18</v>
      </c>
      <c r="B43" s="16">
        <v>38650</v>
      </c>
      <c r="C43" s="16">
        <v>0.77</v>
      </c>
      <c r="D43" s="18">
        <f t="shared" si="47"/>
        <v>29760.5</v>
      </c>
      <c r="E43" s="18">
        <f t="shared" si="48"/>
        <v>8889.5</v>
      </c>
      <c r="F43" s="16">
        <v>1.6839999999999999</v>
      </c>
      <c r="G43" s="18">
        <f t="shared" si="49"/>
        <v>3610.6995249406173</v>
      </c>
      <c r="H43" s="18">
        <f t="shared" si="50"/>
        <v>5278.8004750593827</v>
      </c>
      <c r="I43" s="16"/>
      <c r="J43" s="16">
        <v>43650</v>
      </c>
      <c r="K43" s="16">
        <v>0.78900000000000003</v>
      </c>
      <c r="L43" s="18">
        <f t="shared" si="51"/>
        <v>34439.85</v>
      </c>
      <c r="M43" s="18">
        <f t="shared" si="52"/>
        <v>9210.1500000000015</v>
      </c>
      <c r="N43" s="16">
        <v>1.7270000000000001</v>
      </c>
      <c r="O43" s="18">
        <f t="shared" si="43"/>
        <v>3877.1158367110602</v>
      </c>
      <c r="P43" s="18">
        <f t="shared" si="44"/>
        <v>5333.0341632889413</v>
      </c>
      <c r="Q43" s="16"/>
      <c r="R43" s="16">
        <v>48650</v>
      </c>
      <c r="S43" s="16">
        <v>0.80900000000000005</v>
      </c>
      <c r="T43" s="18">
        <f t="shared" si="45"/>
        <v>39357.850000000006</v>
      </c>
      <c r="U43" s="18">
        <f t="shared" si="46"/>
        <v>9292.1499999999942</v>
      </c>
      <c r="V43" s="16">
        <v>1.77</v>
      </c>
      <c r="W43" s="18">
        <f t="shared" si="53"/>
        <v>4042.3477401129921</v>
      </c>
      <c r="X43" s="18">
        <f t="shared" si="54"/>
        <v>5249.802259887002</v>
      </c>
      <c r="AC43" s="37"/>
    </row>
    <row r="44" spans="1:32" x14ac:dyDescent="0.3">
      <c r="A44" s="16" t="s">
        <v>379</v>
      </c>
      <c r="B44" s="16">
        <v>29250</v>
      </c>
      <c r="C44" s="16">
        <v>0.77</v>
      </c>
      <c r="D44" s="18">
        <f t="shared" si="47"/>
        <v>22522.5</v>
      </c>
      <c r="E44" s="18">
        <f t="shared" si="48"/>
        <v>6727.5</v>
      </c>
      <c r="F44" s="16">
        <v>1.6839999999999999</v>
      </c>
      <c r="G44" s="18">
        <f t="shared" si="49"/>
        <v>2732.547505938242</v>
      </c>
      <c r="H44" s="18">
        <f t="shared" si="50"/>
        <v>3994.952494061758</v>
      </c>
      <c r="I44" s="16"/>
      <c r="J44" s="16">
        <v>31550</v>
      </c>
      <c r="K44" s="16">
        <v>0.78900000000000003</v>
      </c>
      <c r="L44" s="18">
        <f t="shared" si="51"/>
        <v>24892.95</v>
      </c>
      <c r="M44" s="18">
        <f t="shared" si="52"/>
        <v>6657.0499999999993</v>
      </c>
      <c r="N44" s="16">
        <v>1.7270000000000001</v>
      </c>
      <c r="O44" s="18">
        <f t="shared" si="43"/>
        <v>2802.3597857556456</v>
      </c>
      <c r="P44" s="18">
        <f t="shared" si="44"/>
        <v>3854.6902142443537</v>
      </c>
      <c r="Q44" s="16"/>
      <c r="R44" s="16">
        <v>33850</v>
      </c>
      <c r="S44" s="16">
        <v>0.80900000000000005</v>
      </c>
      <c r="T44" s="18">
        <f t="shared" si="45"/>
        <v>27384.65</v>
      </c>
      <c r="U44" s="18">
        <f t="shared" si="46"/>
        <v>6465.3499999999985</v>
      </c>
      <c r="V44" s="16">
        <v>1.77</v>
      </c>
      <c r="W44" s="18">
        <f t="shared" si="53"/>
        <v>2812.6098870056489</v>
      </c>
      <c r="X44" s="18">
        <f t="shared" si="54"/>
        <v>3652.7401129943496</v>
      </c>
      <c r="AC44" s="37"/>
    </row>
    <row r="45" spans="1:32" s="43" customFormat="1" x14ac:dyDescent="0.3">
      <c r="A45" s="15" t="s">
        <v>226</v>
      </c>
      <c r="B45" s="15"/>
      <c r="C45" s="15"/>
      <c r="D45" s="19">
        <f>SUM(D39:D44)</f>
        <v>164241</v>
      </c>
      <c r="E45" s="19">
        <f t="shared" ref="E45" si="55">SUM(E39:E44)</f>
        <v>49059</v>
      </c>
      <c r="F45" s="19"/>
      <c r="G45" s="19">
        <f t="shared" ref="G45" si="56">SUM(G39:G44)</f>
        <v>19926.57719714964</v>
      </c>
      <c r="H45" s="19">
        <f t="shared" ref="H45" si="57">SUM(H39:H44)</f>
        <v>29132.42280285036</v>
      </c>
      <c r="I45" s="15"/>
      <c r="J45" s="15"/>
      <c r="K45" s="15"/>
      <c r="L45" s="19">
        <f>SUM(L39:L44)</f>
        <v>184192.05000000005</v>
      </c>
      <c r="M45" s="19">
        <f t="shared" ref="M45" si="58">SUM(M39:M44)</f>
        <v>49257.95</v>
      </c>
      <c r="N45" s="19"/>
      <c r="O45" s="19">
        <f t="shared" ref="O45" si="59">SUM(O39:O44)</f>
        <v>20735.685958309205</v>
      </c>
      <c r="P45" s="19">
        <f t="shared" ref="P45" si="60">SUM(P39:P44)</f>
        <v>28522.264041690785</v>
      </c>
      <c r="R45" s="15"/>
      <c r="S45" s="15"/>
      <c r="T45" s="19">
        <f>SUM(T39:T44)</f>
        <v>205081.5</v>
      </c>
      <c r="U45" s="19">
        <f t="shared" ref="U45" si="61">SUM(U39:U44)</f>
        <v>48418.499999999978</v>
      </c>
      <c r="V45" s="19"/>
      <c r="W45" s="19">
        <f t="shared" ref="W45" si="62">SUM(W39:W44)</f>
        <v>21063.415254237279</v>
      </c>
      <c r="X45" s="19">
        <f t="shared" ref="X45" si="63">SUM(X39:X44)</f>
        <v>27355.084745762699</v>
      </c>
    </row>
    <row r="46" spans="1:32" x14ac:dyDescent="0.3">
      <c r="A46" s="16" t="s">
        <v>19</v>
      </c>
      <c r="B46" s="16">
        <v>36600</v>
      </c>
      <c r="C46" s="16">
        <v>0.9</v>
      </c>
      <c r="D46" s="18">
        <f t="shared" si="47"/>
        <v>32940</v>
      </c>
      <c r="E46" s="18">
        <f t="shared" si="48"/>
        <v>3660</v>
      </c>
      <c r="F46" s="16">
        <v>1.8120000000000001</v>
      </c>
      <c r="G46" s="18">
        <f t="shared" si="49"/>
        <v>1640.1324503311259</v>
      </c>
      <c r="H46" s="18">
        <f t="shared" si="50"/>
        <v>2019.8675496688741</v>
      </c>
      <c r="I46" s="16"/>
      <c r="J46" s="16">
        <v>39100</v>
      </c>
      <c r="K46" s="16">
        <v>0.9</v>
      </c>
      <c r="L46" s="18">
        <f t="shared" si="51"/>
        <v>35190</v>
      </c>
      <c r="M46" s="18">
        <f t="shared" si="52"/>
        <v>3910</v>
      </c>
      <c r="N46" s="16">
        <v>1.8580000000000001</v>
      </c>
      <c r="O46" s="18">
        <f>SUM(M46)-(P46)</f>
        <v>1805.5866523143168</v>
      </c>
      <c r="P46" s="18">
        <f>SUM(M46)/(N46)</f>
        <v>2104.4133476856832</v>
      </c>
      <c r="Q46" s="16"/>
      <c r="R46" s="16">
        <v>41600</v>
      </c>
      <c r="S46" s="16">
        <v>0.9</v>
      </c>
      <c r="T46" s="18">
        <f>SUM(R46)*S46</f>
        <v>37440</v>
      </c>
      <c r="U46" s="18">
        <f>SUM(R46)-(T46)</f>
        <v>4160</v>
      </c>
      <c r="V46" s="16">
        <v>1.9039999999999999</v>
      </c>
      <c r="W46" s="18">
        <f t="shared" si="53"/>
        <v>1975.1260504201678</v>
      </c>
      <c r="X46" s="18">
        <f t="shared" si="54"/>
        <v>2184.8739495798322</v>
      </c>
      <c r="AC46" s="37"/>
    </row>
    <row r="47" spans="1:32" x14ac:dyDescent="0.3">
      <c r="A47" s="16" t="s">
        <v>20</v>
      </c>
      <c r="B47" s="16">
        <v>23600</v>
      </c>
      <c r="C47" s="16">
        <v>0.9</v>
      </c>
      <c r="D47" s="18">
        <f t="shared" si="47"/>
        <v>21240</v>
      </c>
      <c r="E47" s="18">
        <f t="shared" si="48"/>
        <v>2360</v>
      </c>
      <c r="F47" s="16">
        <v>1.8120000000000001</v>
      </c>
      <c r="G47" s="18">
        <f t="shared" si="49"/>
        <v>1057.5717439293599</v>
      </c>
      <c r="H47" s="18">
        <f t="shared" si="50"/>
        <v>1302.4282560706401</v>
      </c>
      <c r="I47" s="16"/>
      <c r="J47" s="16">
        <v>25500</v>
      </c>
      <c r="K47" s="16">
        <v>0.9</v>
      </c>
      <c r="L47" s="18">
        <f t="shared" si="51"/>
        <v>22950</v>
      </c>
      <c r="M47" s="18">
        <f t="shared" si="52"/>
        <v>2550</v>
      </c>
      <c r="N47" s="16">
        <v>1.8580000000000001</v>
      </c>
      <c r="O47" s="18">
        <f>SUM(M47)-(P47)</f>
        <v>1177.5565123789022</v>
      </c>
      <c r="P47" s="18">
        <f>SUM(M47)/(N47)</f>
        <v>1372.4434876210978</v>
      </c>
      <c r="Q47" s="16"/>
      <c r="R47" s="16">
        <v>27400</v>
      </c>
      <c r="S47" s="16">
        <v>0.9</v>
      </c>
      <c r="T47" s="18">
        <f>SUM(R47)*S47</f>
        <v>24660</v>
      </c>
      <c r="U47" s="18">
        <f>SUM(R47)-(T47)</f>
        <v>2740</v>
      </c>
      <c r="V47" s="16">
        <v>1.9039999999999999</v>
      </c>
      <c r="W47" s="18">
        <f t="shared" si="53"/>
        <v>1300.9243697478992</v>
      </c>
      <c r="X47" s="18">
        <f t="shared" si="54"/>
        <v>1439.0756302521008</v>
      </c>
      <c r="AC47" s="37"/>
    </row>
    <row r="48" spans="1:32" x14ac:dyDescent="0.3">
      <c r="A48" s="16" t="s">
        <v>21</v>
      </c>
      <c r="B48" s="16">
        <v>23800</v>
      </c>
      <c r="C48" s="16">
        <v>0.9</v>
      </c>
      <c r="D48" s="18">
        <f t="shared" si="47"/>
        <v>21420</v>
      </c>
      <c r="E48" s="18">
        <f t="shared" si="48"/>
        <v>2380</v>
      </c>
      <c r="F48" s="16">
        <v>1.8120000000000001</v>
      </c>
      <c r="G48" s="18">
        <f t="shared" si="49"/>
        <v>1066.5342163355408</v>
      </c>
      <c r="H48" s="18">
        <f t="shared" si="50"/>
        <v>1313.4657836644592</v>
      </c>
      <c r="I48" s="16"/>
      <c r="J48" s="16">
        <v>25450</v>
      </c>
      <c r="K48" s="16">
        <v>0.9</v>
      </c>
      <c r="L48" s="18">
        <f t="shared" si="51"/>
        <v>22905</v>
      </c>
      <c r="M48" s="18">
        <f t="shared" si="52"/>
        <v>2545</v>
      </c>
      <c r="N48" s="16">
        <v>1.8580000000000001</v>
      </c>
      <c r="O48" s="18">
        <f>SUM(M48)-(P48)</f>
        <v>1175.2475780409043</v>
      </c>
      <c r="P48" s="18">
        <f>SUM(M48)/(N48)</f>
        <v>1369.7524219590957</v>
      </c>
      <c r="Q48" s="16"/>
      <c r="R48" s="16">
        <v>27100</v>
      </c>
      <c r="S48" s="16">
        <v>0.9</v>
      </c>
      <c r="T48" s="18">
        <f>SUM(R48)*S48</f>
        <v>24390</v>
      </c>
      <c r="U48" s="18">
        <f>SUM(R48)-(T48)</f>
        <v>2710</v>
      </c>
      <c r="V48" s="16">
        <v>1.9039999999999999</v>
      </c>
      <c r="W48" s="18">
        <f t="shared" si="53"/>
        <v>1286.6806722689075</v>
      </c>
      <c r="X48" s="18">
        <f t="shared" si="54"/>
        <v>1423.3193277310925</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14. S6 DCBP</oddHeader>
    <oddFooter>&amp;CFilename : CCNSW Metropolitan Sydney Cemetery Capacity Report data supplement&amp;R&amp;P/&amp;N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352</v>
      </c>
    </row>
    <row r="3" spans="1:29" ht="12.75" x14ac:dyDescent="0.2">
      <c r="A3" s="38" t="s">
        <v>380</v>
      </c>
    </row>
    <row r="4" spans="1:29" customFormat="1" ht="15" x14ac:dyDescent="0.25">
      <c r="A4" s="39" t="s">
        <v>431</v>
      </c>
      <c r="B4" s="37"/>
      <c r="C4" s="37"/>
      <c r="D4" s="37"/>
      <c r="E4" s="37"/>
      <c r="F4" s="37"/>
      <c r="G4" s="37"/>
      <c r="H4" s="37"/>
      <c r="I4" s="37"/>
      <c r="J4" s="37"/>
      <c r="K4" s="37"/>
      <c r="L4" s="37"/>
      <c r="M4" s="37"/>
      <c r="N4" s="37"/>
      <c r="O4" s="37"/>
      <c r="P4" s="37"/>
      <c r="Q4" s="37"/>
      <c r="R4" s="37"/>
      <c r="S4" s="37"/>
      <c r="T4" s="37"/>
      <c r="U4" s="37"/>
    </row>
    <row r="5" spans="1:29" customFormat="1" ht="15" x14ac:dyDescent="0.25">
      <c r="A5" s="20" t="s">
        <v>432</v>
      </c>
      <c r="B5" s="37"/>
      <c r="C5" s="37"/>
      <c r="D5" s="37"/>
      <c r="E5" s="37"/>
      <c r="F5" s="37"/>
      <c r="G5" s="37"/>
      <c r="H5" s="37"/>
      <c r="I5" s="37"/>
      <c r="J5" s="37"/>
      <c r="K5" s="37"/>
      <c r="L5" s="37"/>
      <c r="M5" s="37"/>
      <c r="N5" s="37"/>
      <c r="O5" s="37"/>
      <c r="P5" s="37"/>
      <c r="Q5" s="37"/>
      <c r="R5" s="37"/>
      <c r="S5" s="37"/>
      <c r="T5" s="37"/>
      <c r="U5" s="37"/>
    </row>
    <row r="6" spans="1:29" customFormat="1" ht="15" x14ac:dyDescent="0.25">
      <c r="A6" s="20" t="s">
        <v>430</v>
      </c>
      <c r="B6" s="37"/>
      <c r="C6" s="37"/>
      <c r="D6" s="37"/>
      <c r="E6" s="37"/>
      <c r="F6" s="37"/>
      <c r="G6" s="37"/>
      <c r="H6" s="37"/>
      <c r="I6" s="37"/>
      <c r="J6" s="37"/>
      <c r="K6" s="37"/>
      <c r="L6" s="37"/>
      <c r="M6" s="37"/>
      <c r="N6" s="37"/>
      <c r="O6" s="37"/>
      <c r="P6" s="37"/>
      <c r="Q6" s="37"/>
      <c r="R6" s="37"/>
      <c r="S6" s="37"/>
      <c r="T6" s="37"/>
      <c r="U6" s="37"/>
    </row>
    <row r="7" spans="1:29" ht="12.75" x14ac:dyDescent="0.2">
      <c r="A7" s="40" t="s">
        <v>361</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0.66300000000000003</v>
      </c>
      <c r="D10" s="18">
        <f>SUM(B10)*C10</f>
        <v>5993.52</v>
      </c>
      <c r="E10" s="18">
        <f>SUM(B10)-(D10)</f>
        <v>3046.4799999999996</v>
      </c>
      <c r="F10" s="16">
        <v>1.45</v>
      </c>
      <c r="G10" s="18">
        <f>SUM(E10)-(H10)</f>
        <v>945.45931034482737</v>
      </c>
      <c r="H10" s="18">
        <f>SUM(E10)/(F10)</f>
        <v>2101.0206896551722</v>
      </c>
      <c r="I10" s="16"/>
      <c r="J10" s="16">
        <v>23650</v>
      </c>
      <c r="K10" s="16">
        <v>0.64700000000000002</v>
      </c>
      <c r="L10" s="18">
        <f>SUM(J10)*(K10)</f>
        <v>15301.550000000001</v>
      </c>
      <c r="M10" s="18">
        <f>SUM(J10)-(L10)</f>
        <v>8348.4499999999989</v>
      </c>
      <c r="N10" s="16">
        <v>1.4870000000000001</v>
      </c>
      <c r="O10" s="18">
        <f>SUM(M10)-(P10)</f>
        <v>2734.159482178884</v>
      </c>
      <c r="P10" s="18">
        <f>SUM(M10)/(N10)</f>
        <v>5614.2905178211149</v>
      </c>
      <c r="R10" s="16">
        <v>24900</v>
      </c>
      <c r="S10" s="16">
        <v>0.63100000000000001</v>
      </c>
      <c r="T10" s="18">
        <f>SUM(R10)*(S10)</f>
        <v>15711.9</v>
      </c>
      <c r="U10" s="18">
        <f>SUM(R10)-(T10)</f>
        <v>9188.1</v>
      </c>
      <c r="V10" s="16">
        <v>1.524</v>
      </c>
      <c r="W10" s="18">
        <f>SUM(U10)-(X10)</f>
        <v>3159.1629921259846</v>
      </c>
      <c r="X10" s="18">
        <f>SUM(U10)/(V10)</f>
        <v>6028.9370078740158</v>
      </c>
      <c r="AC10" s="37"/>
    </row>
    <row r="11" spans="1:29" ht="27.6" x14ac:dyDescent="0.3">
      <c r="A11" s="16" t="s">
        <v>15</v>
      </c>
      <c r="B11" s="16">
        <v>10680</v>
      </c>
      <c r="C11" s="16">
        <v>0.66300000000000003</v>
      </c>
      <c r="D11" s="18">
        <f t="shared" ref="D11:D15" si="0">SUM(B11)*C11</f>
        <v>7080.84</v>
      </c>
      <c r="E11" s="18">
        <f t="shared" ref="E11:E15" si="1">SUM(B11)-(D11)</f>
        <v>3599.16</v>
      </c>
      <c r="F11" s="16">
        <v>1.45</v>
      </c>
      <c r="G11" s="18">
        <f t="shared" ref="G11:G19" si="2">SUM(E11)-(H11)</f>
        <v>1116.9806896551722</v>
      </c>
      <c r="H11" s="18">
        <f t="shared" ref="H11:H19" si="3">SUM(E11)/(F11)</f>
        <v>2482.1793103448276</v>
      </c>
      <c r="I11" s="16"/>
      <c r="J11" s="16">
        <v>29250</v>
      </c>
      <c r="K11" s="16">
        <v>0.64700000000000002</v>
      </c>
      <c r="L11" s="18">
        <f t="shared" ref="L11:L19" si="4">SUM(J11)*(K11)</f>
        <v>18924.75</v>
      </c>
      <c r="M11" s="18">
        <f t="shared" ref="M11:M19" si="5">SUM(J11)-(L11)</f>
        <v>10325.25</v>
      </c>
      <c r="N11" s="16">
        <v>1.4870000000000001</v>
      </c>
      <c r="O11" s="18">
        <f t="shared" ref="O11:O19" si="6">SUM(M11)-(P11)</f>
        <v>3381.5714525891062</v>
      </c>
      <c r="P11" s="18">
        <f t="shared" ref="P11:P19" si="7">SUM(M11)/(N11)</f>
        <v>6943.6785474108938</v>
      </c>
      <c r="R11" s="16">
        <v>31900</v>
      </c>
      <c r="S11" s="16">
        <v>0.63100000000000001</v>
      </c>
      <c r="T11" s="18">
        <f t="shared" ref="T11:T19" si="8">SUM(R11)*(S11)</f>
        <v>20128.900000000001</v>
      </c>
      <c r="U11" s="18">
        <f t="shared" ref="U11:U19" si="9">SUM(R11)-(T11)</f>
        <v>11771.099999999999</v>
      </c>
      <c r="V11" s="16">
        <v>1.524</v>
      </c>
      <c r="W11" s="18">
        <f t="shared" ref="W11:W19" si="10">SUM(U11)-(X11)</f>
        <v>4047.2811023622044</v>
      </c>
      <c r="X11" s="18">
        <f t="shared" ref="X11:X19" si="11">SUM(U11)/(V11)</f>
        <v>7723.8188976377942</v>
      </c>
      <c r="AC11" s="37"/>
    </row>
    <row r="12" spans="1:29" x14ac:dyDescent="0.3">
      <c r="A12" s="16" t="s">
        <v>16</v>
      </c>
      <c r="B12" s="16">
        <v>11400</v>
      </c>
      <c r="C12" s="16">
        <v>0.66300000000000003</v>
      </c>
      <c r="D12" s="18">
        <f t="shared" si="0"/>
        <v>7558.2000000000007</v>
      </c>
      <c r="E12" s="18">
        <f t="shared" si="1"/>
        <v>3841.7999999999993</v>
      </c>
      <c r="F12" s="16">
        <v>1.45</v>
      </c>
      <c r="G12" s="18">
        <f t="shared" si="2"/>
        <v>1192.2827586206895</v>
      </c>
      <c r="H12" s="18">
        <f t="shared" si="3"/>
        <v>2649.5172413793098</v>
      </c>
      <c r="I12" s="16"/>
      <c r="J12" s="16">
        <v>29750</v>
      </c>
      <c r="K12" s="16">
        <v>0.64700000000000002</v>
      </c>
      <c r="L12" s="18">
        <f t="shared" si="4"/>
        <v>19248.25</v>
      </c>
      <c r="M12" s="18">
        <f t="shared" si="5"/>
        <v>10501.75</v>
      </c>
      <c r="N12" s="16">
        <v>1.4870000000000001</v>
      </c>
      <c r="O12" s="18">
        <f t="shared" si="6"/>
        <v>3439.3760928043048</v>
      </c>
      <c r="P12" s="18">
        <f t="shared" si="7"/>
        <v>7062.3739071956952</v>
      </c>
      <c r="R12" s="16">
        <v>31150</v>
      </c>
      <c r="S12" s="16">
        <v>0.63100000000000001</v>
      </c>
      <c r="T12" s="18">
        <f t="shared" si="8"/>
        <v>19655.650000000001</v>
      </c>
      <c r="U12" s="18">
        <f t="shared" si="9"/>
        <v>11494.349999999999</v>
      </c>
      <c r="V12" s="16">
        <v>1.524</v>
      </c>
      <c r="W12" s="18">
        <f t="shared" si="10"/>
        <v>3952.1255905511807</v>
      </c>
      <c r="X12" s="18">
        <f t="shared" si="11"/>
        <v>7542.2244094488178</v>
      </c>
      <c r="AC12" s="37"/>
    </row>
    <row r="13" spans="1:29" x14ac:dyDescent="0.3">
      <c r="A13" s="16" t="s">
        <v>17</v>
      </c>
      <c r="B13" s="16">
        <v>3400</v>
      </c>
      <c r="C13" s="16">
        <v>0.66300000000000003</v>
      </c>
      <c r="D13" s="18">
        <f t="shared" si="0"/>
        <v>2254.2000000000003</v>
      </c>
      <c r="E13" s="18">
        <f t="shared" si="1"/>
        <v>1145.7999999999997</v>
      </c>
      <c r="F13" s="16">
        <v>1.45</v>
      </c>
      <c r="G13" s="18">
        <f t="shared" si="2"/>
        <v>355.59310344827577</v>
      </c>
      <c r="H13" s="18">
        <f t="shared" si="3"/>
        <v>790.20689655172396</v>
      </c>
      <c r="I13" s="16"/>
      <c r="J13" s="16">
        <v>9550</v>
      </c>
      <c r="K13" s="16">
        <v>0.64700000000000002</v>
      </c>
      <c r="L13" s="18">
        <f t="shared" si="4"/>
        <v>6178.85</v>
      </c>
      <c r="M13" s="18">
        <f t="shared" si="5"/>
        <v>3371.1499999999996</v>
      </c>
      <c r="N13" s="16">
        <v>1.4870000000000001</v>
      </c>
      <c r="O13" s="18">
        <f t="shared" si="6"/>
        <v>1104.0686281102894</v>
      </c>
      <c r="P13" s="18">
        <f t="shared" si="7"/>
        <v>2267.0813718897102</v>
      </c>
      <c r="R13" s="16">
        <v>10800</v>
      </c>
      <c r="S13" s="16">
        <v>0.63100000000000001</v>
      </c>
      <c r="T13" s="18">
        <f t="shared" si="8"/>
        <v>6814.8</v>
      </c>
      <c r="U13" s="18">
        <f t="shared" si="9"/>
        <v>3985.2</v>
      </c>
      <c r="V13" s="16">
        <v>1.524</v>
      </c>
      <c r="W13" s="18">
        <f t="shared" si="10"/>
        <v>1370.2393700787402</v>
      </c>
      <c r="X13" s="18">
        <f t="shared" si="11"/>
        <v>2614.9606299212596</v>
      </c>
      <c r="AC13" s="37"/>
    </row>
    <row r="14" spans="1:29" ht="27.6" x14ac:dyDescent="0.3">
      <c r="A14" s="16" t="s">
        <v>18</v>
      </c>
      <c r="B14" s="16">
        <v>6180</v>
      </c>
      <c r="C14" s="16">
        <v>0.66300000000000003</v>
      </c>
      <c r="D14" s="18">
        <f t="shared" si="0"/>
        <v>4097.34</v>
      </c>
      <c r="E14" s="18">
        <f t="shared" si="1"/>
        <v>2082.66</v>
      </c>
      <c r="F14" s="16">
        <v>1.45</v>
      </c>
      <c r="G14" s="18">
        <f t="shared" si="2"/>
        <v>646.34275862068966</v>
      </c>
      <c r="H14" s="18">
        <f t="shared" si="3"/>
        <v>1436.3172413793102</v>
      </c>
      <c r="I14" s="16"/>
      <c r="J14" s="16">
        <v>17750</v>
      </c>
      <c r="K14" s="16">
        <v>0.64700000000000002</v>
      </c>
      <c r="L14" s="18">
        <f t="shared" si="4"/>
        <v>11484.25</v>
      </c>
      <c r="M14" s="18">
        <f t="shared" si="5"/>
        <v>6265.75</v>
      </c>
      <c r="N14" s="16">
        <v>1.4870000000000001</v>
      </c>
      <c r="O14" s="18">
        <f t="shared" si="6"/>
        <v>2052.064727639543</v>
      </c>
      <c r="P14" s="18">
        <f t="shared" si="7"/>
        <v>4213.685272360457</v>
      </c>
      <c r="R14" s="16">
        <v>20200</v>
      </c>
      <c r="S14" s="16">
        <v>0.63100000000000001</v>
      </c>
      <c r="T14" s="18">
        <f t="shared" si="8"/>
        <v>12746.2</v>
      </c>
      <c r="U14" s="18">
        <f t="shared" si="9"/>
        <v>7453.7999999999993</v>
      </c>
      <c r="V14" s="16">
        <v>1.524</v>
      </c>
      <c r="W14" s="18">
        <f t="shared" si="10"/>
        <v>2562.8551181102357</v>
      </c>
      <c r="X14" s="18">
        <f t="shared" si="11"/>
        <v>4890.9448818897636</v>
      </c>
      <c r="AC14" s="37"/>
    </row>
    <row r="15" spans="1:29" x14ac:dyDescent="0.3">
      <c r="A15" s="16" t="s">
        <v>379</v>
      </c>
      <c r="B15" s="16">
        <v>7980</v>
      </c>
      <c r="C15" s="16">
        <v>0.66300000000000003</v>
      </c>
      <c r="D15" s="18">
        <f t="shared" si="0"/>
        <v>5290.7400000000007</v>
      </c>
      <c r="E15" s="18">
        <f t="shared" si="1"/>
        <v>2689.2599999999993</v>
      </c>
      <c r="F15" s="16">
        <v>1.45</v>
      </c>
      <c r="G15" s="18">
        <f t="shared" si="2"/>
        <v>834.5979310344826</v>
      </c>
      <c r="H15" s="18">
        <f t="shared" si="3"/>
        <v>1854.6620689655167</v>
      </c>
      <c r="I15" s="16"/>
      <c r="J15" s="16">
        <v>20700</v>
      </c>
      <c r="K15" s="16">
        <v>0.64700000000000002</v>
      </c>
      <c r="L15" s="18">
        <f t="shared" si="4"/>
        <v>13392.9</v>
      </c>
      <c r="M15" s="18">
        <f t="shared" si="5"/>
        <v>7307.1</v>
      </c>
      <c r="N15" s="16">
        <v>1.4870000000000001</v>
      </c>
      <c r="O15" s="18">
        <f t="shared" si="6"/>
        <v>2393.1121049092135</v>
      </c>
      <c r="P15" s="18">
        <f t="shared" si="7"/>
        <v>4913.9878950907869</v>
      </c>
      <c r="R15" s="16">
        <v>21450</v>
      </c>
      <c r="S15" s="16">
        <v>0.63100000000000001</v>
      </c>
      <c r="T15" s="18">
        <f t="shared" si="8"/>
        <v>13534.95</v>
      </c>
      <c r="U15" s="18">
        <f t="shared" si="9"/>
        <v>7915.0499999999993</v>
      </c>
      <c r="V15" s="16">
        <v>1.524</v>
      </c>
      <c r="W15" s="18">
        <f t="shared" si="10"/>
        <v>2721.4476377952751</v>
      </c>
      <c r="X15" s="18">
        <f t="shared" si="11"/>
        <v>5193.6023622047242</v>
      </c>
      <c r="AC15" s="37"/>
    </row>
    <row r="16" spans="1:29" s="43" customFormat="1" ht="12.75" x14ac:dyDescent="0.2">
      <c r="A16" s="15" t="s">
        <v>226</v>
      </c>
      <c r="B16" s="15"/>
      <c r="C16" s="15"/>
      <c r="D16" s="19">
        <f>SUM(D10:D15)</f>
        <v>32274.840000000004</v>
      </c>
      <c r="E16" s="19">
        <f t="shared" ref="E16" si="12">SUM(E10:E15)</f>
        <v>16405.159999999996</v>
      </c>
      <c r="F16" s="19"/>
      <c r="G16" s="19">
        <f t="shared" ref="G16:H16" si="13">SUM(G10:G15)</f>
        <v>5091.2565517241374</v>
      </c>
      <c r="H16" s="19">
        <f t="shared" si="13"/>
        <v>11313.903448275862</v>
      </c>
      <c r="I16" s="15"/>
      <c r="J16" s="15"/>
      <c r="K16" s="15"/>
      <c r="L16" s="19">
        <f>SUM(L10:L15)</f>
        <v>84530.549999999988</v>
      </c>
      <c r="M16" s="19">
        <f t="shared" ref="M16" si="14">SUM(M10:M15)</f>
        <v>46119.45</v>
      </c>
      <c r="N16" s="19"/>
      <c r="O16" s="19">
        <f t="shared" ref="O16:P16" si="15">SUM(O10:O15)</f>
        <v>15104.352488231343</v>
      </c>
      <c r="P16" s="19">
        <f t="shared" si="15"/>
        <v>31015.097511768661</v>
      </c>
      <c r="R16" s="15"/>
      <c r="S16" s="15"/>
      <c r="T16" s="19">
        <f>SUM(T10:T15)</f>
        <v>88592.400000000009</v>
      </c>
      <c r="U16" s="19">
        <f t="shared" ref="U16" si="16">SUM(U10:U15)</f>
        <v>51807.599999999991</v>
      </c>
      <c r="V16" s="19"/>
      <c r="W16" s="19">
        <f t="shared" ref="W16:X16" si="17">SUM(W10:W15)</f>
        <v>17813.11181102362</v>
      </c>
      <c r="X16" s="19">
        <f t="shared" si="17"/>
        <v>33994.488188976378</v>
      </c>
    </row>
    <row r="17" spans="1:29" ht="12.75" x14ac:dyDescent="0.2">
      <c r="A17" s="16" t="s">
        <v>19</v>
      </c>
      <c r="B17" s="16">
        <v>9800</v>
      </c>
      <c r="C17" s="16">
        <v>0.78900000000000003</v>
      </c>
      <c r="D17" s="18">
        <f t="shared" ref="D17:D19" si="18">SUM(B17)*C17</f>
        <v>7732.2000000000007</v>
      </c>
      <c r="E17" s="18">
        <f t="shared" ref="E17:E19" si="19">SUM(B17)-(D17)</f>
        <v>2067.7999999999993</v>
      </c>
      <c r="F17" s="16">
        <v>1.56</v>
      </c>
      <c r="G17" s="18">
        <f t="shared" si="2"/>
        <v>742.28717948717917</v>
      </c>
      <c r="H17" s="18">
        <f t="shared" si="3"/>
        <v>1325.5128205128201</v>
      </c>
      <c r="I17" s="16"/>
      <c r="J17" s="16">
        <v>24500</v>
      </c>
      <c r="K17" s="16">
        <v>0.77</v>
      </c>
      <c r="L17" s="18">
        <f t="shared" si="4"/>
        <v>18865</v>
      </c>
      <c r="M17" s="18">
        <f t="shared" si="5"/>
        <v>5635</v>
      </c>
      <c r="N17" s="16">
        <v>1.599</v>
      </c>
      <c r="O17" s="18">
        <f t="shared" si="6"/>
        <v>2110.9224515322076</v>
      </c>
      <c r="P17" s="18">
        <f t="shared" si="7"/>
        <v>3524.0775484677924</v>
      </c>
      <c r="R17" s="16">
        <v>27150</v>
      </c>
      <c r="S17" s="16">
        <v>0.75</v>
      </c>
      <c r="T17" s="18">
        <f t="shared" si="8"/>
        <v>20362.5</v>
      </c>
      <c r="U17" s="18">
        <f t="shared" si="9"/>
        <v>6787.5</v>
      </c>
      <c r="V17" s="16">
        <v>1.64</v>
      </c>
      <c r="W17" s="18">
        <f t="shared" si="10"/>
        <v>2648.7804878048782</v>
      </c>
      <c r="X17" s="18">
        <f t="shared" si="11"/>
        <v>4138.7195121951218</v>
      </c>
      <c r="AC17" s="37"/>
    </row>
    <row r="18" spans="1:29" ht="12.75" x14ac:dyDescent="0.2">
      <c r="A18" s="16" t="s">
        <v>20</v>
      </c>
      <c r="B18" s="16">
        <v>6020</v>
      </c>
      <c r="C18" s="16">
        <v>0.78900000000000003</v>
      </c>
      <c r="D18" s="18">
        <f t="shared" si="18"/>
        <v>4749.7800000000007</v>
      </c>
      <c r="E18" s="18">
        <f t="shared" si="19"/>
        <v>1270.2199999999993</v>
      </c>
      <c r="F18" s="16">
        <v>1.56</v>
      </c>
      <c r="G18" s="18">
        <f t="shared" si="2"/>
        <v>455.97641025641008</v>
      </c>
      <c r="H18" s="18">
        <f t="shared" si="3"/>
        <v>814.24358974358927</v>
      </c>
      <c r="I18" s="16"/>
      <c r="J18" s="16">
        <v>15050</v>
      </c>
      <c r="K18" s="16">
        <v>0.77</v>
      </c>
      <c r="L18" s="18">
        <f t="shared" si="4"/>
        <v>11588.5</v>
      </c>
      <c r="M18" s="18">
        <f t="shared" si="5"/>
        <v>3461.5</v>
      </c>
      <c r="N18" s="16">
        <v>1.599</v>
      </c>
      <c r="O18" s="18">
        <f t="shared" si="6"/>
        <v>1296.7095059412131</v>
      </c>
      <c r="P18" s="18">
        <f t="shared" si="7"/>
        <v>2164.7904940587869</v>
      </c>
      <c r="R18" s="16">
        <v>16350</v>
      </c>
      <c r="S18" s="16">
        <v>0.75</v>
      </c>
      <c r="T18" s="18">
        <f t="shared" si="8"/>
        <v>12262.5</v>
      </c>
      <c r="U18" s="18">
        <f t="shared" si="9"/>
        <v>4087.5</v>
      </c>
      <c r="V18" s="16">
        <v>1.64</v>
      </c>
      <c r="W18" s="18">
        <f t="shared" si="10"/>
        <v>1595.1219512195121</v>
      </c>
      <c r="X18" s="18">
        <f t="shared" si="11"/>
        <v>2492.3780487804879</v>
      </c>
      <c r="AC18" s="37"/>
    </row>
    <row r="19" spans="1:29" ht="12.75" x14ac:dyDescent="0.2">
      <c r="A19" s="16" t="s">
        <v>21</v>
      </c>
      <c r="B19" s="16">
        <v>6320</v>
      </c>
      <c r="C19" s="16">
        <v>0.78900000000000003</v>
      </c>
      <c r="D19" s="18">
        <f t="shared" si="18"/>
        <v>4986.4800000000005</v>
      </c>
      <c r="E19" s="18">
        <f t="shared" si="19"/>
        <v>1333.5199999999995</v>
      </c>
      <c r="F19" s="16">
        <v>1.56</v>
      </c>
      <c r="G19" s="18">
        <f t="shared" si="2"/>
        <v>478.69948717948705</v>
      </c>
      <c r="H19" s="18">
        <f t="shared" si="3"/>
        <v>854.82051282051248</v>
      </c>
      <c r="I19" s="16"/>
      <c r="J19" s="16">
        <v>15750</v>
      </c>
      <c r="K19" s="16">
        <v>0.77</v>
      </c>
      <c r="L19" s="18">
        <f t="shared" si="4"/>
        <v>12127.5</v>
      </c>
      <c r="M19" s="18">
        <f t="shared" si="5"/>
        <v>3622.5</v>
      </c>
      <c r="N19" s="16">
        <v>1.599</v>
      </c>
      <c r="O19" s="18">
        <f t="shared" si="6"/>
        <v>1357.0215759849907</v>
      </c>
      <c r="P19" s="18">
        <f t="shared" si="7"/>
        <v>2265.4784240150093</v>
      </c>
      <c r="R19" s="16">
        <v>17850</v>
      </c>
      <c r="S19" s="16">
        <v>0.75</v>
      </c>
      <c r="T19" s="18">
        <f t="shared" si="8"/>
        <v>13387.5</v>
      </c>
      <c r="U19" s="18">
        <f t="shared" si="9"/>
        <v>4462.5</v>
      </c>
      <c r="V19" s="16">
        <v>1.64</v>
      </c>
      <c r="W19" s="18">
        <f t="shared" si="10"/>
        <v>1741.4634146341464</v>
      </c>
      <c r="X19" s="18">
        <f t="shared" si="11"/>
        <v>2721.0365853658536</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0.61499999999999999</v>
      </c>
      <c r="D24" s="18">
        <f>SUM(B24)*(C24)</f>
        <v>16420.5</v>
      </c>
      <c r="E24" s="18">
        <f>SUM(B24)-(D24)</f>
        <v>10279.5</v>
      </c>
      <c r="F24" s="16">
        <v>1.5629999999999999</v>
      </c>
      <c r="G24" s="18">
        <f t="shared" ref="G24:G29" si="20">SUM(E24)-(H24)</f>
        <v>3702.7245681381955</v>
      </c>
      <c r="H24" s="18">
        <f t="shared" ref="H24:H29" si="21">SUM(E24)/(F24)</f>
        <v>6576.7754318618045</v>
      </c>
      <c r="I24" s="16"/>
      <c r="J24" s="16">
        <v>29100</v>
      </c>
      <c r="K24" s="16">
        <v>0.6</v>
      </c>
      <c r="L24" s="18">
        <f>SUM(J24)*K24</f>
        <v>17460</v>
      </c>
      <c r="M24" s="18">
        <f>SUM(J24)-(L24)</f>
        <v>11640</v>
      </c>
      <c r="N24" s="16">
        <v>1.6020000000000001</v>
      </c>
      <c r="O24" s="18">
        <f>SUM(M24)-(P24)</f>
        <v>4374.0823970037454</v>
      </c>
      <c r="P24" s="18">
        <f>SUM(M24)/(N24)</f>
        <v>7265.9176029962546</v>
      </c>
      <c r="Q24" s="16"/>
      <c r="R24" s="16">
        <v>31800</v>
      </c>
      <c r="S24" s="16">
        <v>0.58499999999999996</v>
      </c>
      <c r="T24" s="18">
        <f>SUM(R24)*(S24)</f>
        <v>18603</v>
      </c>
      <c r="U24" s="18">
        <f>SUM(R24)-(T24)</f>
        <v>13197</v>
      </c>
      <c r="V24" s="16">
        <v>1.643</v>
      </c>
      <c r="W24" s="18">
        <f>SUM(U24)-(X24)</f>
        <v>5164.7419354838712</v>
      </c>
      <c r="X24" s="18">
        <f>SUM(U24)/(V24)</f>
        <v>8032.2580645161288</v>
      </c>
      <c r="AC24" s="37"/>
    </row>
    <row r="25" spans="1:29" ht="27.6" x14ac:dyDescent="0.3">
      <c r="A25" s="16" t="s">
        <v>15</v>
      </c>
      <c r="B25" s="16">
        <v>35200</v>
      </c>
      <c r="C25" s="16">
        <v>0.61499999999999999</v>
      </c>
      <c r="D25" s="18">
        <f t="shared" ref="D25:D33" si="22">SUM(B25)*(C25)</f>
        <v>21648</v>
      </c>
      <c r="E25" s="18">
        <f t="shared" ref="E25:E33" si="23">SUM(B25)-(D25)</f>
        <v>13552</v>
      </c>
      <c r="F25" s="16">
        <v>1.5629999999999999</v>
      </c>
      <c r="G25" s="18">
        <f t="shared" si="20"/>
        <v>4881.4945617402427</v>
      </c>
      <c r="H25" s="18">
        <f t="shared" si="21"/>
        <v>8670.5054382597573</v>
      </c>
      <c r="I25" s="16"/>
      <c r="J25" s="16">
        <v>39500</v>
      </c>
      <c r="K25" s="16">
        <v>0.6</v>
      </c>
      <c r="L25" s="18">
        <f t="shared" ref="L25:L29" si="24">SUM(J25)*K25</f>
        <v>23700</v>
      </c>
      <c r="M25" s="18">
        <f t="shared" ref="M25:M29" si="25">SUM(J25)-(L25)</f>
        <v>15800</v>
      </c>
      <c r="N25" s="16">
        <v>1.6020000000000001</v>
      </c>
      <c r="O25" s="18">
        <f t="shared" ref="O25:O33" si="26">SUM(M25)-(P25)</f>
        <v>5937.3283395755316</v>
      </c>
      <c r="P25" s="18">
        <f t="shared" ref="P25:P33" si="27">SUM(M25)/(N25)</f>
        <v>9862.6716604244684</v>
      </c>
      <c r="Q25" s="16"/>
      <c r="R25" s="16">
        <v>44350</v>
      </c>
      <c r="S25" s="16">
        <v>0.58499999999999996</v>
      </c>
      <c r="T25" s="18">
        <f t="shared" ref="T25:T33" si="28">SUM(R25)*(S25)</f>
        <v>25944.75</v>
      </c>
      <c r="U25" s="18">
        <f t="shared" ref="U25:U33" si="29">SUM(R25)-(T25)</f>
        <v>18405.25</v>
      </c>
      <c r="V25" s="16">
        <v>1.643</v>
      </c>
      <c r="W25" s="18">
        <f t="shared" ref="W25:W33" si="30">SUM(U25)-(X25)</f>
        <v>7203.028454047475</v>
      </c>
      <c r="X25" s="18">
        <f t="shared" ref="X25:X33" si="31">SUM(U25)/(V25)</f>
        <v>11202.221545952525</v>
      </c>
      <c r="AC25" s="37"/>
    </row>
    <row r="26" spans="1:29" x14ac:dyDescent="0.3">
      <c r="A26" s="16" t="s">
        <v>16</v>
      </c>
      <c r="B26" s="16">
        <v>33000</v>
      </c>
      <c r="C26" s="16">
        <v>0.61499999999999999</v>
      </c>
      <c r="D26" s="18">
        <f t="shared" si="22"/>
        <v>20295</v>
      </c>
      <c r="E26" s="18">
        <f t="shared" si="23"/>
        <v>12705</v>
      </c>
      <c r="F26" s="16">
        <v>1.5629999999999999</v>
      </c>
      <c r="G26" s="18">
        <f t="shared" si="20"/>
        <v>4576.4011516314777</v>
      </c>
      <c r="H26" s="18">
        <f t="shared" si="21"/>
        <v>8128.5988483685223</v>
      </c>
      <c r="I26" s="16"/>
      <c r="J26" s="16">
        <v>35950</v>
      </c>
      <c r="K26" s="16">
        <v>0.6</v>
      </c>
      <c r="L26" s="18">
        <f t="shared" si="24"/>
        <v>21570</v>
      </c>
      <c r="M26" s="18">
        <f t="shared" si="25"/>
        <v>14380</v>
      </c>
      <c r="N26" s="16">
        <v>1.6020000000000001</v>
      </c>
      <c r="O26" s="18">
        <f t="shared" si="26"/>
        <v>5403.7203495630474</v>
      </c>
      <c r="P26" s="18">
        <f t="shared" si="27"/>
        <v>8976.2796504369526</v>
      </c>
      <c r="Q26" s="16"/>
      <c r="R26" s="16">
        <v>39400</v>
      </c>
      <c r="S26" s="16">
        <v>0.58499999999999996</v>
      </c>
      <c r="T26" s="18">
        <f t="shared" si="28"/>
        <v>23049</v>
      </c>
      <c r="U26" s="18">
        <f t="shared" si="29"/>
        <v>16351</v>
      </c>
      <c r="V26" s="16">
        <v>1.643</v>
      </c>
      <c r="W26" s="18">
        <f t="shared" si="30"/>
        <v>6399.0827754108341</v>
      </c>
      <c r="X26" s="18">
        <f t="shared" si="31"/>
        <v>9951.9172245891659</v>
      </c>
      <c r="AC26" s="37"/>
    </row>
    <row r="27" spans="1:29" x14ac:dyDescent="0.3">
      <c r="A27" s="16" t="s">
        <v>17</v>
      </c>
      <c r="B27" s="16">
        <v>12200</v>
      </c>
      <c r="C27" s="16">
        <v>0.61499999999999999</v>
      </c>
      <c r="D27" s="18">
        <f t="shared" si="22"/>
        <v>7503</v>
      </c>
      <c r="E27" s="18">
        <f t="shared" si="23"/>
        <v>4697</v>
      </c>
      <c r="F27" s="16">
        <v>1.5629999999999999</v>
      </c>
      <c r="G27" s="18">
        <f t="shared" si="20"/>
        <v>1691.8816378758797</v>
      </c>
      <c r="H27" s="18">
        <f t="shared" si="21"/>
        <v>3005.1183621241203</v>
      </c>
      <c r="I27" s="16"/>
      <c r="J27" s="16">
        <v>13900</v>
      </c>
      <c r="K27" s="16">
        <v>0.6</v>
      </c>
      <c r="L27" s="18">
        <f t="shared" si="24"/>
        <v>8340</v>
      </c>
      <c r="M27" s="18">
        <f t="shared" si="25"/>
        <v>5560</v>
      </c>
      <c r="N27" s="16">
        <v>1.6020000000000001</v>
      </c>
      <c r="O27" s="18">
        <f t="shared" si="26"/>
        <v>2089.3383270911363</v>
      </c>
      <c r="P27" s="18">
        <f t="shared" si="27"/>
        <v>3470.6616729088637</v>
      </c>
      <c r="Q27" s="16"/>
      <c r="R27" s="16">
        <v>15650</v>
      </c>
      <c r="S27" s="16">
        <v>0.58499999999999996</v>
      </c>
      <c r="T27" s="18">
        <f t="shared" si="28"/>
        <v>9155.25</v>
      </c>
      <c r="U27" s="18">
        <f t="shared" si="29"/>
        <v>6494.75</v>
      </c>
      <c r="V27" s="16">
        <v>1.643</v>
      </c>
      <c r="W27" s="18">
        <f t="shared" si="30"/>
        <v>2541.7676506390749</v>
      </c>
      <c r="X27" s="18">
        <f t="shared" si="31"/>
        <v>3952.9823493609251</v>
      </c>
      <c r="AC27" s="37"/>
    </row>
    <row r="28" spans="1:29" ht="27.6" x14ac:dyDescent="0.3">
      <c r="A28" s="16" t="s">
        <v>18</v>
      </c>
      <c r="B28" s="16">
        <v>23050</v>
      </c>
      <c r="C28" s="16">
        <v>0.61499999999999999</v>
      </c>
      <c r="D28" s="18">
        <f t="shared" si="22"/>
        <v>14175.75</v>
      </c>
      <c r="E28" s="18">
        <f t="shared" si="23"/>
        <v>8874.25</v>
      </c>
      <c r="F28" s="16">
        <v>1.5629999999999999</v>
      </c>
      <c r="G28" s="18">
        <f t="shared" si="20"/>
        <v>3196.5468650031989</v>
      </c>
      <c r="H28" s="18">
        <f t="shared" si="21"/>
        <v>5677.7031349968011</v>
      </c>
      <c r="I28" s="16"/>
      <c r="J28" s="16">
        <v>26450</v>
      </c>
      <c r="K28" s="16">
        <v>0.6</v>
      </c>
      <c r="L28" s="18">
        <f t="shared" si="24"/>
        <v>15870</v>
      </c>
      <c r="M28" s="18">
        <f t="shared" si="25"/>
        <v>10580</v>
      </c>
      <c r="N28" s="16">
        <v>1.6020000000000001</v>
      </c>
      <c r="O28" s="18">
        <f t="shared" si="26"/>
        <v>3975.7553058676658</v>
      </c>
      <c r="P28" s="18">
        <f t="shared" si="27"/>
        <v>6604.2446941323342</v>
      </c>
      <c r="Q28" s="16"/>
      <c r="R28" s="16">
        <v>30350</v>
      </c>
      <c r="S28" s="16">
        <v>0.58499999999999996</v>
      </c>
      <c r="T28" s="18">
        <f t="shared" si="28"/>
        <v>17754.75</v>
      </c>
      <c r="U28" s="18">
        <f t="shared" si="29"/>
        <v>12595.25</v>
      </c>
      <c r="V28" s="16">
        <v>1.643</v>
      </c>
      <c r="W28" s="18">
        <f t="shared" si="30"/>
        <v>4929.2426962872796</v>
      </c>
      <c r="X28" s="18">
        <f t="shared" si="31"/>
        <v>7666.0073037127204</v>
      </c>
      <c r="AC28" s="37"/>
    </row>
    <row r="29" spans="1:29" x14ac:dyDescent="0.3">
      <c r="A29" s="16" t="s">
        <v>379</v>
      </c>
      <c r="B29" s="16">
        <v>22750</v>
      </c>
      <c r="C29" s="16">
        <v>0.61499999999999999</v>
      </c>
      <c r="D29" s="18">
        <f t="shared" si="22"/>
        <v>13991.25</v>
      </c>
      <c r="E29" s="18">
        <f t="shared" si="23"/>
        <v>8758.75</v>
      </c>
      <c r="F29" s="16">
        <v>1.5629999999999999</v>
      </c>
      <c r="G29" s="18">
        <f t="shared" si="20"/>
        <v>3154.943218170185</v>
      </c>
      <c r="H29" s="18">
        <f t="shared" si="21"/>
        <v>5603.806781829815</v>
      </c>
      <c r="I29" s="16"/>
      <c r="J29" s="16">
        <v>24650</v>
      </c>
      <c r="K29" s="16">
        <v>0.6</v>
      </c>
      <c r="L29" s="18">
        <f t="shared" si="24"/>
        <v>14790</v>
      </c>
      <c r="M29" s="18">
        <f t="shared" si="25"/>
        <v>9860</v>
      </c>
      <c r="N29" s="16">
        <v>1.6020000000000001</v>
      </c>
      <c r="O29" s="18">
        <f t="shared" si="26"/>
        <v>3705.1935081148567</v>
      </c>
      <c r="P29" s="18">
        <f t="shared" si="27"/>
        <v>6154.8064918851433</v>
      </c>
      <c r="Q29" s="16"/>
      <c r="R29" s="16">
        <v>26950</v>
      </c>
      <c r="S29" s="16">
        <v>0.58499999999999996</v>
      </c>
      <c r="T29" s="18">
        <f t="shared" si="28"/>
        <v>15765.749999999998</v>
      </c>
      <c r="U29" s="18">
        <f t="shared" si="29"/>
        <v>11184.250000000002</v>
      </c>
      <c r="V29" s="16">
        <v>1.643</v>
      </c>
      <c r="W29" s="18">
        <f t="shared" si="30"/>
        <v>4377.0375836883759</v>
      </c>
      <c r="X29" s="18">
        <f t="shared" si="31"/>
        <v>6807.2124163116259</v>
      </c>
      <c r="AC29" s="37"/>
    </row>
    <row r="30" spans="1:29" s="43" customFormat="1" x14ac:dyDescent="0.3">
      <c r="A30" s="15" t="s">
        <v>226</v>
      </c>
      <c r="B30" s="15"/>
      <c r="C30" s="15"/>
      <c r="D30" s="19">
        <f>SUM(D24:D29)</f>
        <v>94033.5</v>
      </c>
      <c r="E30" s="19">
        <f t="shared" ref="E30" si="32">SUM(E24:E29)</f>
        <v>58866.5</v>
      </c>
      <c r="F30" s="19"/>
      <c r="G30" s="19">
        <f t="shared" ref="G30" si="33">SUM(G24:G29)</f>
        <v>21203.992002559182</v>
      </c>
      <c r="H30" s="19">
        <f t="shared" ref="H30" si="34">SUM(H24:H29)</f>
        <v>37662.507997440822</v>
      </c>
      <c r="I30" s="15"/>
      <c r="J30" s="15"/>
      <c r="K30" s="15"/>
      <c r="L30" s="19">
        <f>SUM(L24:L29)</f>
        <v>101730</v>
      </c>
      <c r="M30" s="19">
        <f t="shared" ref="M30" si="35">SUM(M24:M29)</f>
        <v>67820</v>
      </c>
      <c r="N30" s="19"/>
      <c r="O30" s="19">
        <f t="shared" ref="O30" si="36">SUM(O24:O29)</f>
        <v>25485.418227215981</v>
      </c>
      <c r="P30" s="19">
        <f t="shared" ref="P30" si="37">SUM(P24:P29)</f>
        <v>42334.581772784019</v>
      </c>
      <c r="R30" s="15"/>
      <c r="S30" s="15"/>
      <c r="T30" s="19">
        <f>SUM(T24:T29)</f>
        <v>110272.5</v>
      </c>
      <c r="U30" s="19">
        <f t="shared" ref="U30" si="38">SUM(U24:U29)</f>
        <v>78227.5</v>
      </c>
      <c r="V30" s="19"/>
      <c r="W30" s="19">
        <f t="shared" ref="W30" si="39">SUM(W24:W29)</f>
        <v>30614.90109555691</v>
      </c>
      <c r="X30" s="19">
        <f t="shared" ref="X30" si="40">SUM(X24:X29)</f>
        <v>47612.59890444309</v>
      </c>
    </row>
    <row r="31" spans="1:29" x14ac:dyDescent="0.3">
      <c r="A31" s="16" t="s">
        <v>19</v>
      </c>
      <c r="B31" s="16">
        <v>29000</v>
      </c>
      <c r="C31" s="16">
        <v>0.73199999999999998</v>
      </c>
      <c r="D31" s="16">
        <f t="shared" si="22"/>
        <v>21228</v>
      </c>
      <c r="E31" s="16">
        <f t="shared" si="23"/>
        <v>7772</v>
      </c>
      <c r="F31" s="16">
        <v>1.681</v>
      </c>
      <c r="G31" s="18">
        <f>SUM(E31)-(H31)</f>
        <v>3148.5615704937536</v>
      </c>
      <c r="H31" s="18">
        <f>SUM(E31)/(F31)</f>
        <v>4623.4384295062464</v>
      </c>
      <c r="I31" s="16"/>
      <c r="J31" s="16">
        <v>31450</v>
      </c>
      <c r="K31" s="16">
        <v>0.71399999999999997</v>
      </c>
      <c r="L31" s="18">
        <f t="shared" ref="L31:L33" si="41">SUM(J31)*K31</f>
        <v>22455.3</v>
      </c>
      <c r="M31" s="18">
        <f t="shared" ref="M31:M33" si="42">SUM(J31)-(L31)</f>
        <v>8994.7000000000007</v>
      </c>
      <c r="N31" s="16">
        <v>1.724</v>
      </c>
      <c r="O31" s="18">
        <f t="shared" si="26"/>
        <v>3777.3566125290026</v>
      </c>
      <c r="P31" s="18">
        <f t="shared" si="27"/>
        <v>5217.3433874709981</v>
      </c>
      <c r="Q31" s="16"/>
      <c r="R31" s="16">
        <v>33850</v>
      </c>
      <c r="S31" s="16">
        <v>0.69599999999999995</v>
      </c>
      <c r="T31" s="18">
        <f>SUM(R31)*(S31)</f>
        <v>23559.599999999999</v>
      </c>
      <c r="U31" s="18">
        <f>SUM(R31)-(T31)</f>
        <v>10290.400000000001</v>
      </c>
      <c r="V31" s="17">
        <v>1.7669999999999999</v>
      </c>
      <c r="W31" s="18">
        <f t="shared" si="30"/>
        <v>4466.7440860215056</v>
      </c>
      <c r="X31" s="18">
        <f t="shared" si="31"/>
        <v>5823.6559139784958</v>
      </c>
      <c r="AC31" s="37"/>
    </row>
    <row r="32" spans="1:29" x14ac:dyDescent="0.3">
      <c r="A32" s="16" t="s">
        <v>20</v>
      </c>
      <c r="B32" s="16">
        <v>17450</v>
      </c>
      <c r="C32" s="16">
        <v>0.73199999999999998</v>
      </c>
      <c r="D32" s="18">
        <f t="shared" si="22"/>
        <v>12773.4</v>
      </c>
      <c r="E32" s="18">
        <f t="shared" si="23"/>
        <v>4676.6000000000004</v>
      </c>
      <c r="F32" s="16">
        <v>1.681</v>
      </c>
      <c r="G32" s="18">
        <f>SUM(E32)-(H32)</f>
        <v>1894.5654967281384</v>
      </c>
      <c r="H32" s="18">
        <f>SUM(E32)/(F32)</f>
        <v>2782.0345032718619</v>
      </c>
      <c r="I32" s="16"/>
      <c r="J32" s="16">
        <v>18950</v>
      </c>
      <c r="K32" s="16">
        <v>0.71399999999999997</v>
      </c>
      <c r="L32" s="18">
        <f t="shared" si="41"/>
        <v>13530.3</v>
      </c>
      <c r="M32" s="18">
        <f t="shared" si="42"/>
        <v>5419.7000000000007</v>
      </c>
      <c r="N32" s="16">
        <v>1.724</v>
      </c>
      <c r="O32" s="18">
        <f t="shared" si="26"/>
        <v>2276.0225058004644</v>
      </c>
      <c r="P32" s="18">
        <f t="shared" si="27"/>
        <v>3143.6774941995363</v>
      </c>
      <c r="Q32" s="16"/>
      <c r="R32" s="16">
        <v>20850</v>
      </c>
      <c r="S32" s="16">
        <v>0.69599999999999995</v>
      </c>
      <c r="T32" s="18">
        <f>SUM(R32)*(S32)</f>
        <v>14511.599999999999</v>
      </c>
      <c r="U32" s="18">
        <f>SUM(R32)-(T32)</f>
        <v>6338.4000000000015</v>
      </c>
      <c r="V32" s="17">
        <v>1.7669999999999999</v>
      </c>
      <c r="W32" s="18">
        <f t="shared" si="30"/>
        <v>2751.3032258064522</v>
      </c>
      <c r="X32" s="18">
        <f t="shared" si="31"/>
        <v>3587.0967741935492</v>
      </c>
      <c r="AC32" s="37"/>
    </row>
    <row r="33" spans="1:32" x14ac:dyDescent="0.3">
      <c r="A33" s="16" t="s">
        <v>21</v>
      </c>
      <c r="B33" s="16">
        <v>19000</v>
      </c>
      <c r="C33" s="16">
        <v>0.73199999999999998</v>
      </c>
      <c r="D33" s="16">
        <f t="shared" si="22"/>
        <v>13908</v>
      </c>
      <c r="E33" s="16">
        <f t="shared" si="23"/>
        <v>5092</v>
      </c>
      <c r="F33" s="16">
        <v>1.681</v>
      </c>
      <c r="G33" s="18">
        <f>SUM(E33)-(H33)</f>
        <v>2062.8506841165972</v>
      </c>
      <c r="H33" s="18">
        <f>SUM(E33)/(F33)</f>
        <v>3029.1493158834028</v>
      </c>
      <c r="I33" s="16"/>
      <c r="J33" s="16">
        <v>20500</v>
      </c>
      <c r="K33" s="16">
        <v>0.71399999999999997</v>
      </c>
      <c r="L33" s="18">
        <f t="shared" si="41"/>
        <v>14637</v>
      </c>
      <c r="M33" s="18">
        <f t="shared" si="42"/>
        <v>5863</v>
      </c>
      <c r="N33" s="16">
        <v>1.724</v>
      </c>
      <c r="O33" s="18">
        <f t="shared" si="26"/>
        <v>2462.1879350348026</v>
      </c>
      <c r="P33" s="18">
        <f t="shared" si="27"/>
        <v>3400.8120649651974</v>
      </c>
      <c r="Q33" s="16"/>
      <c r="R33" s="16">
        <v>22150</v>
      </c>
      <c r="S33" s="16">
        <v>0.69599999999999995</v>
      </c>
      <c r="T33" s="18">
        <f t="shared" si="28"/>
        <v>15416.4</v>
      </c>
      <c r="U33" s="18">
        <f t="shared" si="29"/>
        <v>6733.6</v>
      </c>
      <c r="V33" s="17">
        <v>1.7669999999999999</v>
      </c>
      <c r="W33" s="18">
        <f t="shared" si="30"/>
        <v>2922.8473118279571</v>
      </c>
      <c r="X33" s="18">
        <f t="shared" si="31"/>
        <v>3810.7526881720432</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0.56999999999999995</v>
      </c>
      <c r="D39" s="18">
        <f>SUM(B39)*(C39)</f>
        <v>18211.5</v>
      </c>
      <c r="E39" s="18">
        <f>SUM(B39)-(D39)</f>
        <v>13738.5</v>
      </c>
      <c r="F39" s="16">
        <v>1.6839999999999999</v>
      </c>
      <c r="G39" s="18">
        <f>SUM(E39)-(H39)</f>
        <v>5580.2458432304038</v>
      </c>
      <c r="H39" s="18">
        <f>SUM(E39)/(F39)</f>
        <v>8158.2541567695962</v>
      </c>
      <c r="I39" s="16"/>
      <c r="J39" s="16">
        <v>34500</v>
      </c>
      <c r="K39" s="16">
        <v>0.55600000000000005</v>
      </c>
      <c r="L39" s="16">
        <f>SUM(J39)*(K39)</f>
        <v>19182</v>
      </c>
      <c r="M39" s="18">
        <f>SUM(J39)-(L39)</f>
        <v>15318</v>
      </c>
      <c r="N39" s="16">
        <v>1.7270000000000001</v>
      </c>
      <c r="O39" s="18">
        <f t="shared" ref="O39:O44" si="43">SUM(M39)-(P39)</f>
        <v>6448.2837290098432</v>
      </c>
      <c r="P39" s="18">
        <f t="shared" ref="P39:P44" si="44">SUM(M39)/(N39)</f>
        <v>8869.7162709901568</v>
      </c>
      <c r="Q39" s="16"/>
      <c r="R39" s="16">
        <v>37050</v>
      </c>
      <c r="S39" s="16">
        <v>0.54300000000000004</v>
      </c>
      <c r="T39" s="18">
        <f t="shared" ref="T39:T44" si="45">SUM(R39)*S39</f>
        <v>20118.150000000001</v>
      </c>
      <c r="U39" s="18">
        <f t="shared" ref="U39:U44" si="46">SUM(R39)-(T39)</f>
        <v>16931.849999999999</v>
      </c>
      <c r="V39" s="16">
        <v>1.77</v>
      </c>
      <c r="W39" s="18">
        <f>SUM(U39)-(X39)</f>
        <v>7365.8330508474573</v>
      </c>
      <c r="X39" s="18">
        <f>SUM(U39)/(V39)</f>
        <v>9566.0169491525412</v>
      </c>
      <c r="AC39" s="37"/>
    </row>
    <row r="40" spans="1:32" ht="27.6" x14ac:dyDescent="0.3">
      <c r="A40" s="16" t="s">
        <v>15</v>
      </c>
      <c r="B40" s="16">
        <v>50100</v>
      </c>
      <c r="C40" s="16">
        <v>0.56999999999999995</v>
      </c>
      <c r="D40" s="18">
        <f t="shared" ref="D40:D48" si="47">SUM(B40)*(C40)</f>
        <v>28556.999999999996</v>
      </c>
      <c r="E40" s="18">
        <f t="shared" ref="E40:E48" si="48">SUM(B40)-(D40)</f>
        <v>21543.000000000004</v>
      </c>
      <c r="F40" s="16">
        <v>1.6839999999999999</v>
      </c>
      <c r="G40" s="18">
        <f t="shared" ref="G40:G48" si="49">SUM(E40)-(H40)</f>
        <v>8750.2446555819479</v>
      </c>
      <c r="H40" s="18">
        <f t="shared" ref="H40:H48" si="50">SUM(E40)/(F40)</f>
        <v>12792.755344418056</v>
      </c>
      <c r="I40" s="16"/>
      <c r="J40" s="16">
        <v>55050</v>
      </c>
      <c r="K40" s="16">
        <v>0.55600000000000005</v>
      </c>
      <c r="L40" s="18">
        <f t="shared" ref="L40:L48" si="51">SUM(J40)*(K40)</f>
        <v>30607.800000000003</v>
      </c>
      <c r="M40" s="18">
        <f t="shared" ref="M40:M48" si="52">SUM(J40)-(L40)</f>
        <v>24442.199999999997</v>
      </c>
      <c r="N40" s="16">
        <v>1.7270000000000001</v>
      </c>
      <c r="O40" s="18">
        <f t="shared" si="43"/>
        <v>10289.217950202663</v>
      </c>
      <c r="P40" s="18">
        <f t="shared" si="44"/>
        <v>14152.982049797334</v>
      </c>
      <c r="Q40" s="16"/>
      <c r="R40" s="16">
        <v>59900</v>
      </c>
      <c r="S40" s="16">
        <v>0.54300000000000004</v>
      </c>
      <c r="T40" s="18">
        <f t="shared" si="45"/>
        <v>32525.7</v>
      </c>
      <c r="U40" s="18">
        <f t="shared" si="46"/>
        <v>27374.3</v>
      </c>
      <c r="V40" s="16">
        <v>1.77</v>
      </c>
      <c r="W40" s="18">
        <f t="shared" ref="W40:W48" si="53">SUM(U40)-(X40)</f>
        <v>11908.593785310733</v>
      </c>
      <c r="X40" s="18">
        <f t="shared" ref="X40:X48" si="54">SUM(U40)/(V40)</f>
        <v>15465.706214689266</v>
      </c>
      <c r="AC40" s="37"/>
    </row>
    <row r="41" spans="1:32" x14ac:dyDescent="0.3">
      <c r="A41" s="16" t="s">
        <v>16</v>
      </c>
      <c r="B41" s="16">
        <v>45950</v>
      </c>
      <c r="C41" s="16">
        <v>0.56999999999999995</v>
      </c>
      <c r="D41" s="18">
        <f t="shared" si="47"/>
        <v>26191.499999999996</v>
      </c>
      <c r="E41" s="18">
        <f t="shared" si="48"/>
        <v>19758.500000000004</v>
      </c>
      <c r="F41" s="16">
        <v>1.6839999999999999</v>
      </c>
      <c r="G41" s="18">
        <f t="shared" si="49"/>
        <v>8025.4239904988135</v>
      </c>
      <c r="H41" s="18">
        <f t="shared" si="50"/>
        <v>11733.07600950119</v>
      </c>
      <c r="I41" s="16"/>
      <c r="J41" s="16">
        <v>49550</v>
      </c>
      <c r="K41" s="16">
        <v>0.55600000000000005</v>
      </c>
      <c r="L41" s="18">
        <f t="shared" si="51"/>
        <v>27549.800000000003</v>
      </c>
      <c r="M41" s="18">
        <f t="shared" si="52"/>
        <v>22000.199999999997</v>
      </c>
      <c r="N41" s="16">
        <v>1.7270000000000001</v>
      </c>
      <c r="O41" s="18">
        <f t="shared" si="43"/>
        <v>9261.2306890561667</v>
      </c>
      <c r="P41" s="18">
        <f t="shared" si="44"/>
        <v>12738.96931094383</v>
      </c>
      <c r="Q41" s="16"/>
      <c r="R41" s="16">
        <v>53150</v>
      </c>
      <c r="S41" s="16">
        <v>0.54300000000000004</v>
      </c>
      <c r="T41" s="18">
        <f t="shared" si="45"/>
        <v>28860.45</v>
      </c>
      <c r="U41" s="18">
        <f t="shared" si="46"/>
        <v>24289.55</v>
      </c>
      <c r="V41" s="16">
        <v>1.77</v>
      </c>
      <c r="W41" s="18">
        <f t="shared" si="53"/>
        <v>10566.640395480226</v>
      </c>
      <c r="X41" s="18">
        <f t="shared" si="54"/>
        <v>13722.909604519773</v>
      </c>
      <c r="AC41" s="37"/>
    </row>
    <row r="42" spans="1:32" x14ac:dyDescent="0.3">
      <c r="A42" s="16" t="s">
        <v>17</v>
      </c>
      <c r="B42" s="16">
        <v>17400</v>
      </c>
      <c r="C42" s="16">
        <v>0.56999999999999995</v>
      </c>
      <c r="D42" s="18">
        <f t="shared" si="47"/>
        <v>9918</v>
      </c>
      <c r="E42" s="18">
        <f t="shared" si="48"/>
        <v>7482</v>
      </c>
      <c r="F42" s="16">
        <v>1.6839999999999999</v>
      </c>
      <c r="G42" s="18">
        <f t="shared" si="49"/>
        <v>3039.0071258907365</v>
      </c>
      <c r="H42" s="18">
        <f t="shared" si="50"/>
        <v>4442.9928741092635</v>
      </c>
      <c r="I42" s="16"/>
      <c r="J42" s="16">
        <v>19150</v>
      </c>
      <c r="K42" s="16">
        <v>0.55600000000000005</v>
      </c>
      <c r="L42" s="18">
        <f t="shared" si="51"/>
        <v>10647.400000000001</v>
      </c>
      <c r="M42" s="18">
        <f t="shared" si="52"/>
        <v>8502.5999999999985</v>
      </c>
      <c r="N42" s="16">
        <v>1.7270000000000001</v>
      </c>
      <c r="O42" s="18">
        <f t="shared" si="43"/>
        <v>3579.2647365373477</v>
      </c>
      <c r="P42" s="18">
        <f t="shared" si="44"/>
        <v>4923.3352634626508</v>
      </c>
      <c r="Q42" s="16"/>
      <c r="R42" s="16">
        <v>20900</v>
      </c>
      <c r="S42" s="16">
        <v>0.54300000000000004</v>
      </c>
      <c r="T42" s="18">
        <f t="shared" si="45"/>
        <v>11348.7</v>
      </c>
      <c r="U42" s="18">
        <f t="shared" si="46"/>
        <v>9551.2999999999993</v>
      </c>
      <c r="V42" s="16">
        <v>1.77</v>
      </c>
      <c r="W42" s="18">
        <f t="shared" si="53"/>
        <v>4155.0853107344628</v>
      </c>
      <c r="X42" s="18">
        <f t="shared" si="54"/>
        <v>5396.2146892655364</v>
      </c>
      <c r="AC42" s="37"/>
    </row>
    <row r="43" spans="1:32" ht="27.6" x14ac:dyDescent="0.3">
      <c r="A43" s="16" t="s">
        <v>18</v>
      </c>
      <c r="B43" s="16">
        <v>38650</v>
      </c>
      <c r="C43" s="16">
        <v>0.56999999999999995</v>
      </c>
      <c r="D43" s="18">
        <f t="shared" si="47"/>
        <v>22030.499999999996</v>
      </c>
      <c r="E43" s="18">
        <f t="shared" si="48"/>
        <v>16619.500000000004</v>
      </c>
      <c r="F43" s="16">
        <v>1.6839999999999999</v>
      </c>
      <c r="G43" s="18">
        <f t="shared" si="49"/>
        <v>6750.4382422802864</v>
      </c>
      <c r="H43" s="18">
        <f t="shared" si="50"/>
        <v>9869.0617577197172</v>
      </c>
      <c r="I43" s="16"/>
      <c r="J43" s="16">
        <v>43650</v>
      </c>
      <c r="K43" s="16">
        <v>0.55600000000000005</v>
      </c>
      <c r="L43" s="18">
        <f t="shared" si="51"/>
        <v>24269.4</v>
      </c>
      <c r="M43" s="18">
        <f t="shared" si="52"/>
        <v>19380.599999999999</v>
      </c>
      <c r="N43" s="16">
        <v>1.7270000000000001</v>
      </c>
      <c r="O43" s="18">
        <f t="shared" si="43"/>
        <v>8158.4807180081061</v>
      </c>
      <c r="P43" s="18">
        <f t="shared" si="44"/>
        <v>11222.119281991892</v>
      </c>
      <c r="Q43" s="16"/>
      <c r="R43" s="16">
        <v>48650</v>
      </c>
      <c r="S43" s="16">
        <v>0.54300000000000004</v>
      </c>
      <c r="T43" s="18">
        <f t="shared" si="45"/>
        <v>26416.95</v>
      </c>
      <c r="U43" s="18">
        <f t="shared" si="46"/>
        <v>22233.05</v>
      </c>
      <c r="V43" s="16">
        <v>1.77</v>
      </c>
      <c r="W43" s="18">
        <f t="shared" si="53"/>
        <v>9672.0048022598876</v>
      </c>
      <c r="X43" s="18">
        <f t="shared" si="54"/>
        <v>12561.045197740112</v>
      </c>
      <c r="AC43" s="37"/>
    </row>
    <row r="44" spans="1:32" x14ac:dyDescent="0.3">
      <c r="A44" s="16" t="s">
        <v>379</v>
      </c>
      <c r="B44" s="16">
        <v>29250</v>
      </c>
      <c r="C44" s="16">
        <v>0.56999999999999995</v>
      </c>
      <c r="D44" s="18">
        <f t="shared" si="47"/>
        <v>16672.5</v>
      </c>
      <c r="E44" s="18">
        <f t="shared" si="48"/>
        <v>12577.5</v>
      </c>
      <c r="F44" s="16">
        <v>1.6839999999999999</v>
      </c>
      <c r="G44" s="18">
        <f t="shared" si="49"/>
        <v>5108.675771971496</v>
      </c>
      <c r="H44" s="18">
        <f t="shared" si="50"/>
        <v>7468.824228028504</v>
      </c>
      <c r="I44" s="16"/>
      <c r="J44" s="16">
        <v>31550</v>
      </c>
      <c r="K44" s="16">
        <v>0.55600000000000005</v>
      </c>
      <c r="L44" s="18">
        <f t="shared" si="51"/>
        <v>17541.800000000003</v>
      </c>
      <c r="M44" s="18">
        <f t="shared" si="52"/>
        <v>14008.199999999997</v>
      </c>
      <c r="N44" s="16">
        <v>1.7270000000000001</v>
      </c>
      <c r="O44" s="18">
        <f t="shared" si="43"/>
        <v>5896.9087434858129</v>
      </c>
      <c r="P44" s="18">
        <f t="shared" si="44"/>
        <v>8111.2912565141842</v>
      </c>
      <c r="Q44" s="16"/>
      <c r="R44" s="16">
        <v>33850</v>
      </c>
      <c r="S44" s="16">
        <v>0.54300000000000004</v>
      </c>
      <c r="T44" s="18">
        <f t="shared" si="45"/>
        <v>18380.550000000003</v>
      </c>
      <c r="U44" s="18">
        <f t="shared" si="46"/>
        <v>15469.449999999997</v>
      </c>
      <c r="V44" s="16">
        <v>1.77</v>
      </c>
      <c r="W44" s="18">
        <f t="shared" si="53"/>
        <v>6729.6477401129923</v>
      </c>
      <c r="X44" s="18">
        <f t="shared" si="54"/>
        <v>8739.8022598870048</v>
      </c>
      <c r="AC44" s="37"/>
    </row>
    <row r="45" spans="1:32" s="43" customFormat="1" x14ac:dyDescent="0.3">
      <c r="A45" s="15" t="s">
        <v>226</v>
      </c>
      <c r="B45" s="15"/>
      <c r="C45" s="15"/>
      <c r="D45" s="19">
        <f>SUM(D39:D44)</f>
        <v>121581</v>
      </c>
      <c r="E45" s="19">
        <f t="shared" ref="E45" si="55">SUM(E39:E44)</f>
        <v>91719</v>
      </c>
      <c r="F45" s="19"/>
      <c r="G45" s="19">
        <f t="shared" ref="G45" si="56">SUM(G39:G44)</f>
        <v>37254.035629453683</v>
      </c>
      <c r="H45" s="19">
        <f t="shared" ref="H45" si="57">SUM(H39:H44)</f>
        <v>54464.964370546331</v>
      </c>
      <c r="I45" s="15"/>
      <c r="J45" s="15"/>
      <c r="K45" s="15"/>
      <c r="L45" s="19">
        <f>SUM(L39:L44)</f>
        <v>129798.2</v>
      </c>
      <c r="M45" s="19">
        <f t="shared" ref="M45" si="58">SUM(M39:M44)</f>
        <v>103651.8</v>
      </c>
      <c r="N45" s="19"/>
      <c r="O45" s="19">
        <f t="shared" ref="O45" si="59">SUM(O39:O44)</f>
        <v>43633.386566299945</v>
      </c>
      <c r="P45" s="19">
        <f t="shared" ref="P45" si="60">SUM(P39:P44)</f>
        <v>60018.413433700051</v>
      </c>
      <c r="R45" s="15"/>
      <c r="S45" s="15"/>
      <c r="T45" s="19">
        <f>SUM(T39:T44)</f>
        <v>137650.5</v>
      </c>
      <c r="U45" s="19">
        <f t="shared" ref="U45" si="61">SUM(U39:U44)</f>
        <v>115849.5</v>
      </c>
      <c r="V45" s="19"/>
      <c r="W45" s="19">
        <f t="shared" ref="W45" si="62">SUM(W39:W44)</f>
        <v>50397.805084745763</v>
      </c>
      <c r="X45" s="19">
        <f t="shared" ref="X45" si="63">SUM(X39:X44)</f>
        <v>65451.694915254237</v>
      </c>
    </row>
    <row r="46" spans="1:32" x14ac:dyDescent="0.3">
      <c r="A46" s="16" t="s">
        <v>19</v>
      </c>
      <c r="B46" s="16">
        <v>36600</v>
      </c>
      <c r="C46" s="16">
        <v>0.67900000000000005</v>
      </c>
      <c r="D46" s="18">
        <f t="shared" si="47"/>
        <v>24851.4</v>
      </c>
      <c r="E46" s="18">
        <f t="shared" si="48"/>
        <v>11748.599999999999</v>
      </c>
      <c r="F46" s="16">
        <v>1.8120000000000001</v>
      </c>
      <c r="G46" s="18">
        <f t="shared" si="49"/>
        <v>5264.8251655629138</v>
      </c>
      <c r="H46" s="18">
        <f t="shared" si="50"/>
        <v>6483.7748344370848</v>
      </c>
      <c r="I46" s="16"/>
      <c r="J46" s="16">
        <v>39100</v>
      </c>
      <c r="K46" s="16">
        <v>0.66200000000000003</v>
      </c>
      <c r="L46" s="18">
        <f t="shared" si="51"/>
        <v>25884.2</v>
      </c>
      <c r="M46" s="18">
        <f t="shared" si="52"/>
        <v>13215.8</v>
      </c>
      <c r="N46" s="16">
        <v>1.8580000000000001</v>
      </c>
      <c r="O46" s="18">
        <f>SUM(M46)-(P46)</f>
        <v>6102.8828848223893</v>
      </c>
      <c r="P46" s="18">
        <f>SUM(M46)/(N46)</f>
        <v>7112.91711517761</v>
      </c>
      <c r="Q46" s="16"/>
      <c r="R46" s="16">
        <v>41600</v>
      </c>
      <c r="S46" s="16">
        <v>0.64600000000000002</v>
      </c>
      <c r="T46" s="18">
        <f>SUM(R46)*S46</f>
        <v>26873.600000000002</v>
      </c>
      <c r="U46" s="18">
        <f>SUM(R46)-(T46)</f>
        <v>14726.399999999998</v>
      </c>
      <c r="V46" s="16">
        <v>1.9039999999999999</v>
      </c>
      <c r="W46" s="18">
        <f t="shared" si="53"/>
        <v>6991.9462184873937</v>
      </c>
      <c r="X46" s="18">
        <f t="shared" si="54"/>
        <v>7734.4537815126041</v>
      </c>
      <c r="AC46" s="37"/>
    </row>
    <row r="47" spans="1:32" x14ac:dyDescent="0.3">
      <c r="A47" s="16" t="s">
        <v>20</v>
      </c>
      <c r="B47" s="16">
        <v>23600</v>
      </c>
      <c r="C47" s="16">
        <v>0.67900000000000005</v>
      </c>
      <c r="D47" s="18">
        <f t="shared" si="47"/>
        <v>16024.400000000001</v>
      </c>
      <c r="E47" s="18">
        <f t="shared" si="48"/>
        <v>7575.5999999999985</v>
      </c>
      <c r="F47" s="16">
        <v>1.8120000000000001</v>
      </c>
      <c r="G47" s="18">
        <f t="shared" si="49"/>
        <v>3394.8052980132443</v>
      </c>
      <c r="H47" s="18">
        <f t="shared" si="50"/>
        <v>4180.7947019867543</v>
      </c>
      <c r="I47" s="16"/>
      <c r="J47" s="16">
        <v>25500</v>
      </c>
      <c r="K47" s="16">
        <v>0.66200000000000003</v>
      </c>
      <c r="L47" s="18">
        <f t="shared" si="51"/>
        <v>16881</v>
      </c>
      <c r="M47" s="18">
        <f t="shared" si="52"/>
        <v>8619</v>
      </c>
      <c r="N47" s="16">
        <v>1.8580000000000001</v>
      </c>
      <c r="O47" s="18">
        <f>SUM(M47)-(P47)</f>
        <v>3980.1410118406893</v>
      </c>
      <c r="P47" s="18">
        <f>SUM(M47)/(N47)</f>
        <v>4638.8589881593107</v>
      </c>
      <c r="Q47" s="16"/>
      <c r="R47" s="16">
        <v>27400</v>
      </c>
      <c r="S47" s="16">
        <v>0.64600000000000002</v>
      </c>
      <c r="T47" s="18">
        <f>SUM(R47)*S47</f>
        <v>17700.400000000001</v>
      </c>
      <c r="U47" s="18">
        <f>SUM(R47)-(T47)</f>
        <v>9699.5999999999985</v>
      </c>
      <c r="V47" s="16">
        <v>1.9039999999999999</v>
      </c>
      <c r="W47" s="18">
        <f t="shared" si="53"/>
        <v>4605.2722689075617</v>
      </c>
      <c r="X47" s="18">
        <f t="shared" si="54"/>
        <v>5094.3277310924368</v>
      </c>
      <c r="AC47" s="37"/>
    </row>
    <row r="48" spans="1:32" x14ac:dyDescent="0.3">
      <c r="A48" s="16" t="s">
        <v>21</v>
      </c>
      <c r="B48" s="16">
        <v>23800</v>
      </c>
      <c r="C48" s="16">
        <v>0.67900000000000005</v>
      </c>
      <c r="D48" s="18">
        <f t="shared" si="47"/>
        <v>16160.2</v>
      </c>
      <c r="E48" s="18">
        <f t="shared" si="48"/>
        <v>7639.7999999999993</v>
      </c>
      <c r="F48" s="16">
        <v>1.8120000000000001</v>
      </c>
      <c r="G48" s="18">
        <f t="shared" si="49"/>
        <v>3423.5748344370859</v>
      </c>
      <c r="H48" s="18">
        <f t="shared" si="50"/>
        <v>4216.2251655629134</v>
      </c>
      <c r="I48" s="16"/>
      <c r="J48" s="16">
        <v>25450</v>
      </c>
      <c r="K48" s="16">
        <v>0.66200000000000003</v>
      </c>
      <c r="L48" s="18">
        <f t="shared" si="51"/>
        <v>16847.900000000001</v>
      </c>
      <c r="M48" s="18">
        <f t="shared" si="52"/>
        <v>8602.0999999999985</v>
      </c>
      <c r="N48" s="16">
        <v>1.8580000000000001</v>
      </c>
      <c r="O48" s="18">
        <f>SUM(M48)-(P48)</f>
        <v>3972.3368137782554</v>
      </c>
      <c r="P48" s="18">
        <f>SUM(M48)/(N48)</f>
        <v>4629.7631862217431</v>
      </c>
      <c r="Q48" s="16"/>
      <c r="R48" s="16">
        <v>27100</v>
      </c>
      <c r="S48" s="16">
        <v>0.64600000000000002</v>
      </c>
      <c r="T48" s="18">
        <f>SUM(R48)*S48</f>
        <v>17506.600000000002</v>
      </c>
      <c r="U48" s="18">
        <f>SUM(R48)-(T48)</f>
        <v>9593.3999999999978</v>
      </c>
      <c r="V48" s="16">
        <v>1.9039999999999999</v>
      </c>
      <c r="W48" s="18">
        <f t="shared" si="53"/>
        <v>4554.8495798319318</v>
      </c>
      <c r="X48" s="18">
        <f t="shared" si="54"/>
        <v>5038.550420168066</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15. S7 DCBP</oddHeader>
    <oddFooter>&amp;CFilename : CCNSW Metropolitan Sydney Cemetery Capacity Report data supplement&amp;R&amp;P/&amp;N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zoomScaleNormal="100" workbookViewId="0">
      <selection activeCell="A6" sqref="A6"/>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351</v>
      </c>
    </row>
    <row r="3" spans="1:29" ht="12.75" x14ac:dyDescent="0.2">
      <c r="A3" s="38" t="s">
        <v>380</v>
      </c>
    </row>
    <row r="4" spans="1:29" customFormat="1" ht="15" x14ac:dyDescent="0.25">
      <c r="A4" s="39" t="s">
        <v>433</v>
      </c>
    </row>
    <row r="5" spans="1:29" customFormat="1" ht="15" x14ac:dyDescent="0.25">
      <c r="A5" s="20" t="s">
        <v>434</v>
      </c>
    </row>
    <row r="6" spans="1:29" customFormat="1" ht="15" x14ac:dyDescent="0.25">
      <c r="A6" s="20" t="s">
        <v>435</v>
      </c>
    </row>
    <row r="7" spans="1:29" ht="12.75" x14ac:dyDescent="0.2">
      <c r="A7" s="40" t="s">
        <v>362</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0.66300000000000003</v>
      </c>
      <c r="D10" s="18">
        <f>SUM(B10)*C10</f>
        <v>5993.52</v>
      </c>
      <c r="E10" s="18">
        <f>SUM(B10)-(D10)</f>
        <v>3046.4799999999996</v>
      </c>
      <c r="F10" s="16">
        <v>1.45</v>
      </c>
      <c r="G10" s="18">
        <f>SUM(E10)-(H10)</f>
        <v>945.45931034482737</v>
      </c>
      <c r="H10" s="18">
        <f>SUM(E10)/(F10)</f>
        <v>2101.0206896551722</v>
      </c>
      <c r="I10" s="16"/>
      <c r="J10" s="16">
        <v>23650</v>
      </c>
      <c r="K10" s="16">
        <v>0.64700000000000002</v>
      </c>
      <c r="L10" s="18">
        <f>SUM(J10)*(K10)</f>
        <v>15301.550000000001</v>
      </c>
      <c r="M10" s="18">
        <f>SUM(J10)-(L10)</f>
        <v>8348.4499999999989</v>
      </c>
      <c r="N10" s="16">
        <v>1.4139999999999999</v>
      </c>
      <c r="O10" s="18">
        <f>SUM(M10)-(P10)</f>
        <v>2444.31280056577</v>
      </c>
      <c r="P10" s="18">
        <f>SUM(M10)/(N10)</f>
        <v>5904.1371994342289</v>
      </c>
      <c r="R10" s="16">
        <v>24900</v>
      </c>
      <c r="S10" s="16">
        <v>0.63100000000000001</v>
      </c>
      <c r="T10" s="18">
        <f>SUM(R10)*(S10)</f>
        <v>15711.9</v>
      </c>
      <c r="U10" s="18">
        <f>SUM(R10)-(T10)</f>
        <v>9188.1</v>
      </c>
      <c r="V10" s="16">
        <v>1.379</v>
      </c>
      <c r="W10" s="18">
        <f>SUM(U10)-(X10)</f>
        <v>2525.2283538796228</v>
      </c>
      <c r="X10" s="18">
        <f>SUM(U10)/(V10)</f>
        <v>6662.8716461203776</v>
      </c>
      <c r="AC10" s="37"/>
    </row>
    <row r="11" spans="1:29" ht="27.6" x14ac:dyDescent="0.3">
      <c r="A11" s="16" t="s">
        <v>15</v>
      </c>
      <c r="B11" s="16">
        <v>10680</v>
      </c>
      <c r="C11" s="16">
        <v>0.66300000000000003</v>
      </c>
      <c r="D11" s="18">
        <f t="shared" ref="D11:D15" si="0">SUM(B11)*C11</f>
        <v>7080.84</v>
      </c>
      <c r="E11" s="18">
        <f t="shared" ref="E11:E15" si="1">SUM(B11)-(D11)</f>
        <v>3599.16</v>
      </c>
      <c r="F11" s="16">
        <v>1.45</v>
      </c>
      <c r="G11" s="18">
        <f t="shared" ref="G11:G19" si="2">SUM(E11)-(H11)</f>
        <v>1116.9806896551722</v>
      </c>
      <c r="H11" s="18">
        <f t="shared" ref="H11:H19" si="3">SUM(E11)/(F11)</f>
        <v>2482.1793103448276</v>
      </c>
      <c r="I11" s="16"/>
      <c r="J11" s="16">
        <v>29250</v>
      </c>
      <c r="K11" s="16">
        <v>0.64700000000000002</v>
      </c>
      <c r="L11" s="18">
        <f t="shared" ref="L11:L19" si="4">SUM(J11)*(K11)</f>
        <v>18924.75</v>
      </c>
      <c r="M11" s="18">
        <f t="shared" ref="M11:M19" si="5">SUM(J11)-(L11)</f>
        <v>10325.25</v>
      </c>
      <c r="N11" s="16">
        <v>1.4139999999999999</v>
      </c>
      <c r="O11" s="18">
        <f t="shared" ref="O11:O19" si="6">SUM(M11)-(P11)</f>
        <v>3023.0929985855728</v>
      </c>
      <c r="P11" s="18">
        <f t="shared" ref="P11:P19" si="7">SUM(M11)/(N11)</f>
        <v>7302.1570014144272</v>
      </c>
      <c r="R11" s="16">
        <v>31900</v>
      </c>
      <c r="S11" s="16">
        <v>0.63100000000000001</v>
      </c>
      <c r="T11" s="18">
        <f t="shared" ref="T11:T19" si="8">SUM(R11)*(S11)</f>
        <v>20128.900000000001</v>
      </c>
      <c r="U11" s="18">
        <f t="shared" ref="U11:U19" si="9">SUM(R11)-(T11)</f>
        <v>11771.099999999999</v>
      </c>
      <c r="V11" s="16">
        <v>1.379</v>
      </c>
      <c r="W11" s="18">
        <f t="shared" ref="W11:W19" si="10">SUM(U11)-(X11)</f>
        <v>3235.1319071791149</v>
      </c>
      <c r="X11" s="18">
        <f t="shared" ref="X11:X19" si="11">SUM(U11)/(V11)</f>
        <v>8535.9680928208836</v>
      </c>
      <c r="AC11" s="37"/>
    </row>
    <row r="12" spans="1:29" x14ac:dyDescent="0.3">
      <c r="A12" s="16" t="s">
        <v>16</v>
      </c>
      <c r="B12" s="16">
        <v>11400</v>
      </c>
      <c r="C12" s="16">
        <v>0.66300000000000003</v>
      </c>
      <c r="D12" s="18">
        <f t="shared" si="0"/>
        <v>7558.2000000000007</v>
      </c>
      <c r="E12" s="18">
        <f t="shared" si="1"/>
        <v>3841.7999999999993</v>
      </c>
      <c r="F12" s="16">
        <v>1.45</v>
      </c>
      <c r="G12" s="18">
        <f t="shared" si="2"/>
        <v>1192.2827586206895</v>
      </c>
      <c r="H12" s="18">
        <f t="shared" si="3"/>
        <v>2649.5172413793098</v>
      </c>
      <c r="I12" s="16"/>
      <c r="J12" s="16">
        <v>29750</v>
      </c>
      <c r="K12" s="16">
        <v>0.64700000000000002</v>
      </c>
      <c r="L12" s="18">
        <f t="shared" si="4"/>
        <v>19248.25</v>
      </c>
      <c r="M12" s="18">
        <f t="shared" si="5"/>
        <v>10501.75</v>
      </c>
      <c r="N12" s="16">
        <v>1.4139999999999999</v>
      </c>
      <c r="O12" s="18">
        <f t="shared" si="6"/>
        <v>3074.7698019801974</v>
      </c>
      <c r="P12" s="18">
        <f t="shared" si="7"/>
        <v>7426.9801980198026</v>
      </c>
      <c r="R12" s="16">
        <v>31150</v>
      </c>
      <c r="S12" s="16">
        <v>0.63100000000000001</v>
      </c>
      <c r="T12" s="18">
        <f t="shared" si="8"/>
        <v>19655.650000000001</v>
      </c>
      <c r="U12" s="18">
        <f t="shared" si="9"/>
        <v>11494.349999999999</v>
      </c>
      <c r="V12" s="16">
        <v>1.379</v>
      </c>
      <c r="W12" s="18">
        <f t="shared" si="10"/>
        <v>3159.0708121827411</v>
      </c>
      <c r="X12" s="18">
        <f t="shared" si="11"/>
        <v>8335.2791878172575</v>
      </c>
      <c r="AC12" s="37"/>
    </row>
    <row r="13" spans="1:29" x14ac:dyDescent="0.3">
      <c r="A13" s="16" t="s">
        <v>17</v>
      </c>
      <c r="B13" s="16">
        <v>3400</v>
      </c>
      <c r="C13" s="16">
        <v>0.66300000000000003</v>
      </c>
      <c r="D13" s="18">
        <f t="shared" si="0"/>
        <v>2254.2000000000003</v>
      </c>
      <c r="E13" s="18">
        <f t="shared" si="1"/>
        <v>1145.7999999999997</v>
      </c>
      <c r="F13" s="16">
        <v>1.45</v>
      </c>
      <c r="G13" s="18">
        <f t="shared" si="2"/>
        <v>355.59310344827577</v>
      </c>
      <c r="H13" s="18">
        <f t="shared" si="3"/>
        <v>790.20689655172396</v>
      </c>
      <c r="I13" s="16"/>
      <c r="J13" s="16">
        <v>9550</v>
      </c>
      <c r="K13" s="16">
        <v>0.64700000000000002</v>
      </c>
      <c r="L13" s="18">
        <f t="shared" si="4"/>
        <v>6178.85</v>
      </c>
      <c r="M13" s="18">
        <f t="shared" si="5"/>
        <v>3371.1499999999996</v>
      </c>
      <c r="N13" s="16">
        <v>1.4139999999999999</v>
      </c>
      <c r="O13" s="18">
        <f t="shared" si="6"/>
        <v>987.02694483734058</v>
      </c>
      <c r="P13" s="18">
        <f t="shared" si="7"/>
        <v>2384.1230551626591</v>
      </c>
      <c r="R13" s="16">
        <v>10800</v>
      </c>
      <c r="S13" s="16">
        <v>0.63100000000000001</v>
      </c>
      <c r="T13" s="18">
        <f t="shared" si="8"/>
        <v>6814.8</v>
      </c>
      <c r="U13" s="18">
        <f t="shared" si="9"/>
        <v>3985.2</v>
      </c>
      <c r="V13" s="16">
        <v>1.379</v>
      </c>
      <c r="W13" s="18">
        <f t="shared" si="10"/>
        <v>1095.2797679477881</v>
      </c>
      <c r="X13" s="18">
        <f t="shared" si="11"/>
        <v>2889.9202320522118</v>
      </c>
      <c r="AC13" s="37"/>
    </row>
    <row r="14" spans="1:29" ht="27.6" x14ac:dyDescent="0.3">
      <c r="A14" s="16" t="s">
        <v>18</v>
      </c>
      <c r="B14" s="16">
        <v>6180</v>
      </c>
      <c r="C14" s="16">
        <v>0.66300000000000003</v>
      </c>
      <c r="D14" s="18">
        <f t="shared" si="0"/>
        <v>4097.34</v>
      </c>
      <c r="E14" s="18">
        <f t="shared" si="1"/>
        <v>2082.66</v>
      </c>
      <c r="F14" s="16">
        <v>1.45</v>
      </c>
      <c r="G14" s="18">
        <f t="shared" si="2"/>
        <v>646.34275862068966</v>
      </c>
      <c r="H14" s="18">
        <f t="shared" si="3"/>
        <v>1436.3172413793102</v>
      </c>
      <c r="I14" s="16"/>
      <c r="J14" s="16">
        <v>17750</v>
      </c>
      <c r="K14" s="16">
        <v>0.64700000000000002</v>
      </c>
      <c r="L14" s="18">
        <f t="shared" si="4"/>
        <v>11484.25</v>
      </c>
      <c r="M14" s="18">
        <f t="shared" si="5"/>
        <v>6265.75</v>
      </c>
      <c r="N14" s="16">
        <v>1.4139999999999999</v>
      </c>
      <c r="O14" s="18">
        <f t="shared" si="6"/>
        <v>1834.5265205091937</v>
      </c>
      <c r="P14" s="18">
        <f t="shared" si="7"/>
        <v>4431.2234794908063</v>
      </c>
      <c r="R14" s="16">
        <v>20200</v>
      </c>
      <c r="S14" s="16">
        <v>0.63100000000000001</v>
      </c>
      <c r="T14" s="18">
        <f t="shared" si="8"/>
        <v>12746.2</v>
      </c>
      <c r="U14" s="18">
        <f t="shared" si="9"/>
        <v>7453.7999999999993</v>
      </c>
      <c r="V14" s="16">
        <v>1.379</v>
      </c>
      <c r="W14" s="18">
        <f t="shared" si="10"/>
        <v>2048.5788252356779</v>
      </c>
      <c r="X14" s="18">
        <f t="shared" si="11"/>
        <v>5405.2211747643214</v>
      </c>
      <c r="AC14" s="37"/>
    </row>
    <row r="15" spans="1:29" x14ac:dyDescent="0.3">
      <c r="A15" s="16" t="s">
        <v>379</v>
      </c>
      <c r="B15" s="16">
        <v>7980</v>
      </c>
      <c r="C15" s="16">
        <v>0.66300000000000003</v>
      </c>
      <c r="D15" s="18">
        <f t="shared" si="0"/>
        <v>5290.7400000000007</v>
      </c>
      <c r="E15" s="18">
        <f t="shared" si="1"/>
        <v>2689.2599999999993</v>
      </c>
      <c r="F15" s="16">
        <v>1.45</v>
      </c>
      <c r="G15" s="18">
        <f t="shared" si="2"/>
        <v>834.5979310344826</v>
      </c>
      <c r="H15" s="18">
        <f t="shared" si="3"/>
        <v>1854.6620689655167</v>
      </c>
      <c r="I15" s="16"/>
      <c r="J15" s="16">
        <v>20700</v>
      </c>
      <c r="K15" s="16">
        <v>0.64700000000000002</v>
      </c>
      <c r="L15" s="18">
        <f t="shared" si="4"/>
        <v>13392.9</v>
      </c>
      <c r="M15" s="18">
        <f t="shared" si="5"/>
        <v>7307.1</v>
      </c>
      <c r="N15" s="16">
        <v>1.4139999999999999</v>
      </c>
      <c r="O15" s="18">
        <f t="shared" si="6"/>
        <v>2139.4196605374818</v>
      </c>
      <c r="P15" s="18">
        <f t="shared" si="7"/>
        <v>5167.6803394625185</v>
      </c>
      <c r="R15" s="16">
        <v>21450</v>
      </c>
      <c r="S15" s="16">
        <v>0.63100000000000001</v>
      </c>
      <c r="T15" s="18">
        <f t="shared" si="8"/>
        <v>13534.95</v>
      </c>
      <c r="U15" s="18">
        <f t="shared" si="9"/>
        <v>7915.0499999999993</v>
      </c>
      <c r="V15" s="16">
        <v>1.379</v>
      </c>
      <c r="W15" s="18">
        <f t="shared" si="10"/>
        <v>2175.3473168963019</v>
      </c>
      <c r="X15" s="18">
        <f t="shared" si="11"/>
        <v>5739.7026831036974</v>
      </c>
      <c r="AC15" s="37"/>
    </row>
    <row r="16" spans="1:29" s="43" customFormat="1" ht="12.75" x14ac:dyDescent="0.2">
      <c r="A16" s="15" t="s">
        <v>226</v>
      </c>
      <c r="B16" s="15"/>
      <c r="C16" s="15"/>
      <c r="D16" s="19">
        <f>SUM(D10:D15)</f>
        <v>32274.840000000004</v>
      </c>
      <c r="E16" s="19">
        <f t="shared" ref="E16" si="12">SUM(E10:E15)</f>
        <v>16405.159999999996</v>
      </c>
      <c r="F16" s="19"/>
      <c r="G16" s="19">
        <f t="shared" ref="G16:H16" si="13">SUM(G10:G15)</f>
        <v>5091.2565517241374</v>
      </c>
      <c r="H16" s="19">
        <f t="shared" si="13"/>
        <v>11313.903448275862</v>
      </c>
      <c r="I16" s="15"/>
      <c r="J16" s="15"/>
      <c r="K16" s="15"/>
      <c r="L16" s="19">
        <f>SUM(L10:L15)</f>
        <v>84530.549999999988</v>
      </c>
      <c r="M16" s="19">
        <f t="shared" ref="M16" si="14">SUM(M10:M15)</f>
        <v>46119.45</v>
      </c>
      <c r="N16" s="19"/>
      <c r="O16" s="19">
        <f t="shared" ref="O16:P16" si="15">SUM(O10:O15)</f>
        <v>13503.148727015556</v>
      </c>
      <c r="P16" s="19">
        <f t="shared" si="15"/>
        <v>32616.301272984441</v>
      </c>
      <c r="R16" s="15"/>
      <c r="S16" s="15"/>
      <c r="T16" s="19">
        <f>SUM(T10:T15)</f>
        <v>88592.400000000009</v>
      </c>
      <c r="U16" s="19">
        <f t="shared" ref="U16" si="16">SUM(U10:U15)</f>
        <v>51807.599999999991</v>
      </c>
      <c r="V16" s="19"/>
      <c r="W16" s="19">
        <f t="shared" ref="W16:X16" si="17">SUM(W10:W15)</f>
        <v>14238.636983321245</v>
      </c>
      <c r="X16" s="19">
        <f t="shared" si="17"/>
        <v>37568.963016678754</v>
      </c>
    </row>
    <row r="17" spans="1:29" ht="12.75" x14ac:dyDescent="0.2">
      <c r="A17" s="16" t="s">
        <v>19</v>
      </c>
      <c r="B17" s="16">
        <v>9800</v>
      </c>
      <c r="C17" s="16">
        <v>0.78900000000000003</v>
      </c>
      <c r="D17" s="18">
        <f t="shared" ref="D17:D19" si="18">SUM(B17)*C17</f>
        <v>7732.2000000000007</v>
      </c>
      <c r="E17" s="18">
        <f t="shared" ref="E17:E19" si="19">SUM(B17)-(D17)</f>
        <v>2067.7999999999993</v>
      </c>
      <c r="F17" s="16">
        <v>1.56</v>
      </c>
      <c r="G17" s="18">
        <f t="shared" si="2"/>
        <v>742.28717948717917</v>
      </c>
      <c r="H17" s="18">
        <f t="shared" si="3"/>
        <v>1325.5128205128201</v>
      </c>
      <c r="I17" s="16"/>
      <c r="J17" s="16">
        <v>24500</v>
      </c>
      <c r="K17" s="16">
        <v>0.77</v>
      </c>
      <c r="L17" s="18">
        <f t="shared" si="4"/>
        <v>18865</v>
      </c>
      <c r="M17" s="18">
        <f t="shared" si="5"/>
        <v>5635</v>
      </c>
      <c r="N17" s="16">
        <v>1.5209999999999999</v>
      </c>
      <c r="O17" s="18">
        <f t="shared" si="6"/>
        <v>1930.2005259697567</v>
      </c>
      <c r="P17" s="18">
        <f t="shared" si="7"/>
        <v>3704.7994740302433</v>
      </c>
      <c r="R17" s="16">
        <v>27150</v>
      </c>
      <c r="S17" s="16">
        <v>0.75</v>
      </c>
      <c r="T17" s="18">
        <f t="shared" si="8"/>
        <v>20362.5</v>
      </c>
      <c r="U17" s="18">
        <f t="shared" si="9"/>
        <v>6787.5</v>
      </c>
      <c r="V17" s="16">
        <v>1.484</v>
      </c>
      <c r="W17" s="18">
        <f t="shared" si="10"/>
        <v>2213.7129380053912</v>
      </c>
      <c r="X17" s="18">
        <f t="shared" si="11"/>
        <v>4573.7870619946088</v>
      </c>
      <c r="AC17" s="37"/>
    </row>
    <row r="18" spans="1:29" ht="12.75" x14ac:dyDescent="0.2">
      <c r="A18" s="16" t="s">
        <v>20</v>
      </c>
      <c r="B18" s="16">
        <v>6020</v>
      </c>
      <c r="C18" s="16">
        <v>0.78900000000000003</v>
      </c>
      <c r="D18" s="18">
        <f t="shared" si="18"/>
        <v>4749.7800000000007</v>
      </c>
      <c r="E18" s="18">
        <f t="shared" si="19"/>
        <v>1270.2199999999993</v>
      </c>
      <c r="F18" s="16">
        <v>1.56</v>
      </c>
      <c r="G18" s="18">
        <f t="shared" si="2"/>
        <v>455.97641025641008</v>
      </c>
      <c r="H18" s="18">
        <f t="shared" si="3"/>
        <v>814.24358974358927</v>
      </c>
      <c r="I18" s="16"/>
      <c r="J18" s="16">
        <v>15050</v>
      </c>
      <c r="K18" s="16">
        <v>0.77</v>
      </c>
      <c r="L18" s="18">
        <f t="shared" si="4"/>
        <v>11588.5</v>
      </c>
      <c r="M18" s="18">
        <f t="shared" si="5"/>
        <v>3461.5</v>
      </c>
      <c r="N18" s="16">
        <v>1.5209999999999999</v>
      </c>
      <c r="O18" s="18">
        <f t="shared" si="6"/>
        <v>1185.6946088099935</v>
      </c>
      <c r="P18" s="18">
        <f t="shared" si="7"/>
        <v>2275.8053911900065</v>
      </c>
      <c r="R18" s="16">
        <v>16350</v>
      </c>
      <c r="S18" s="16">
        <v>0.75</v>
      </c>
      <c r="T18" s="18">
        <f t="shared" si="8"/>
        <v>12262.5</v>
      </c>
      <c r="U18" s="18">
        <f t="shared" si="9"/>
        <v>4087.5</v>
      </c>
      <c r="V18" s="16">
        <v>1.484</v>
      </c>
      <c r="W18" s="18">
        <f t="shared" si="10"/>
        <v>1333.1199460916441</v>
      </c>
      <c r="X18" s="18">
        <f t="shared" si="11"/>
        <v>2754.3800539083559</v>
      </c>
      <c r="AC18" s="37"/>
    </row>
    <row r="19" spans="1:29" ht="12.75" x14ac:dyDescent="0.2">
      <c r="A19" s="16" t="s">
        <v>21</v>
      </c>
      <c r="B19" s="16">
        <v>6320</v>
      </c>
      <c r="C19" s="16">
        <v>0.78900000000000003</v>
      </c>
      <c r="D19" s="18">
        <f t="shared" si="18"/>
        <v>4986.4800000000005</v>
      </c>
      <c r="E19" s="18">
        <f t="shared" si="19"/>
        <v>1333.5199999999995</v>
      </c>
      <c r="F19" s="16">
        <v>1.56</v>
      </c>
      <c r="G19" s="18">
        <f t="shared" si="2"/>
        <v>478.69948717948705</v>
      </c>
      <c r="H19" s="18">
        <f t="shared" si="3"/>
        <v>854.82051282051248</v>
      </c>
      <c r="I19" s="16"/>
      <c r="J19" s="16">
        <v>15750</v>
      </c>
      <c r="K19" s="16">
        <v>0.77</v>
      </c>
      <c r="L19" s="18">
        <f t="shared" si="4"/>
        <v>12127.5</v>
      </c>
      <c r="M19" s="18">
        <f t="shared" si="5"/>
        <v>3622.5</v>
      </c>
      <c r="N19" s="16">
        <v>1.5209999999999999</v>
      </c>
      <c r="O19" s="18">
        <f t="shared" si="6"/>
        <v>1240.8431952662722</v>
      </c>
      <c r="P19" s="18">
        <f t="shared" si="7"/>
        <v>2381.6568047337278</v>
      </c>
      <c r="R19" s="16">
        <v>17850</v>
      </c>
      <c r="S19" s="16">
        <v>0.75</v>
      </c>
      <c r="T19" s="18">
        <f t="shared" si="8"/>
        <v>13387.5</v>
      </c>
      <c r="U19" s="18">
        <f t="shared" si="9"/>
        <v>4462.5</v>
      </c>
      <c r="V19" s="16">
        <v>1.484</v>
      </c>
      <c r="W19" s="18">
        <f t="shared" si="10"/>
        <v>1455.4245283018868</v>
      </c>
      <c r="X19" s="18">
        <f t="shared" si="11"/>
        <v>3007.0754716981132</v>
      </c>
      <c r="AC19" s="37"/>
    </row>
    <row r="20" spans="1:29" ht="12.75" x14ac:dyDescent="0.2">
      <c r="A20" s="46"/>
      <c r="B20" s="46"/>
      <c r="C20" s="46"/>
      <c r="D20" s="47"/>
      <c r="E20" s="47"/>
      <c r="F20" s="47"/>
      <c r="G20" s="47"/>
      <c r="H20" s="47"/>
      <c r="I20" s="16"/>
      <c r="J20" s="16"/>
      <c r="K20" s="16"/>
      <c r="AC20" s="37"/>
    </row>
    <row r="21" spans="1:29" x14ac:dyDescent="0.3">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x14ac:dyDescent="0.3">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7.6" x14ac:dyDescent="0.3">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27.6" x14ac:dyDescent="0.3">
      <c r="A24" s="16" t="s">
        <v>14</v>
      </c>
      <c r="B24" s="16">
        <v>26700</v>
      </c>
      <c r="C24" s="16">
        <v>0.61499999999999999</v>
      </c>
      <c r="D24" s="18">
        <f>SUM(B24)*(C24)</f>
        <v>16420.5</v>
      </c>
      <c r="E24" s="18">
        <f>SUM(B24)-(D24)</f>
        <v>10279.5</v>
      </c>
      <c r="F24" s="16">
        <v>1.345</v>
      </c>
      <c r="G24" s="18">
        <f t="shared" ref="G24:G29" si="20">SUM(E24)-(H24)</f>
        <v>2636.7490706319704</v>
      </c>
      <c r="H24" s="18">
        <f t="shared" ref="H24:H29" si="21">SUM(E24)/(F24)</f>
        <v>7642.7509293680296</v>
      </c>
      <c r="I24" s="16"/>
      <c r="J24" s="16">
        <v>29100</v>
      </c>
      <c r="K24" s="16">
        <v>0.6</v>
      </c>
      <c r="L24" s="18">
        <f>SUM(J24)*K24</f>
        <v>17460</v>
      </c>
      <c r="M24" s="18">
        <f>SUM(J24)-(L24)</f>
        <v>11640</v>
      </c>
      <c r="N24" s="16">
        <v>1.3120000000000001</v>
      </c>
      <c r="O24" s="18">
        <f>SUM(M24)-(P24)</f>
        <v>2768.0487804878048</v>
      </c>
      <c r="P24" s="18">
        <f>SUM(M24)/(N24)</f>
        <v>8871.9512195121952</v>
      </c>
      <c r="Q24" s="16"/>
      <c r="R24" s="16">
        <v>31800</v>
      </c>
      <c r="S24" s="16">
        <v>0.58499999999999996</v>
      </c>
      <c r="T24" s="18">
        <f>SUM(R24)*(S24)</f>
        <v>18603</v>
      </c>
      <c r="U24" s="18">
        <f>SUM(R24)-(T24)</f>
        <v>13197</v>
      </c>
      <c r="V24" s="16">
        <v>1.2789999999999999</v>
      </c>
      <c r="W24" s="18">
        <f>SUM(U24)-(X24)</f>
        <v>2878.7826426896008</v>
      </c>
      <c r="X24" s="18">
        <f>SUM(U24)/(V24)</f>
        <v>10318.217357310399</v>
      </c>
      <c r="AC24" s="37"/>
    </row>
    <row r="25" spans="1:29" ht="27.6" x14ac:dyDescent="0.3">
      <c r="A25" s="16" t="s">
        <v>15</v>
      </c>
      <c r="B25" s="16">
        <v>35200</v>
      </c>
      <c r="C25" s="16">
        <v>0.61499999999999999</v>
      </c>
      <c r="D25" s="18">
        <f t="shared" ref="D25:D33" si="22">SUM(B25)*(C25)</f>
        <v>21648</v>
      </c>
      <c r="E25" s="18">
        <f t="shared" ref="E25:E33" si="23">SUM(B25)-(D25)</f>
        <v>13552</v>
      </c>
      <c r="F25" s="16">
        <v>1.345</v>
      </c>
      <c r="G25" s="18">
        <f t="shared" si="20"/>
        <v>3476.1635687732341</v>
      </c>
      <c r="H25" s="18">
        <f t="shared" si="21"/>
        <v>10075.836431226766</v>
      </c>
      <c r="I25" s="16"/>
      <c r="J25" s="16">
        <v>39500</v>
      </c>
      <c r="K25" s="16">
        <v>0.6</v>
      </c>
      <c r="L25" s="18">
        <f t="shared" ref="L25:L29" si="24">SUM(J25)*K25</f>
        <v>23700</v>
      </c>
      <c r="M25" s="18">
        <f t="shared" ref="M25:M29" si="25">SUM(J25)-(L25)</f>
        <v>15800</v>
      </c>
      <c r="N25" s="16">
        <v>1.3120000000000001</v>
      </c>
      <c r="O25" s="18">
        <f t="shared" ref="O25:O33" si="26">SUM(M25)-(P25)</f>
        <v>3757.3170731707323</v>
      </c>
      <c r="P25" s="18">
        <f t="shared" ref="P25:P33" si="27">SUM(M25)/(N25)</f>
        <v>12042.682926829268</v>
      </c>
      <c r="Q25" s="16"/>
      <c r="R25" s="16">
        <v>44350</v>
      </c>
      <c r="S25" s="16">
        <v>0.58499999999999996</v>
      </c>
      <c r="T25" s="18">
        <f t="shared" ref="T25:T33" si="28">SUM(R25)*(S25)</f>
        <v>25944.75</v>
      </c>
      <c r="U25" s="18">
        <f t="shared" ref="U25:U33" si="29">SUM(R25)-(T25)</f>
        <v>18405.25</v>
      </c>
      <c r="V25" s="16">
        <v>1.2789999999999999</v>
      </c>
      <c r="W25" s="18">
        <f t="shared" ref="W25:W33" si="30">SUM(U25)-(X25)</f>
        <v>4014.9059812353389</v>
      </c>
      <c r="X25" s="18">
        <f t="shared" ref="X25:X33" si="31">SUM(U25)/(V25)</f>
        <v>14390.344018764661</v>
      </c>
      <c r="AC25" s="37"/>
    </row>
    <row r="26" spans="1:29" x14ac:dyDescent="0.3">
      <c r="A26" s="16" t="s">
        <v>16</v>
      </c>
      <c r="B26" s="16">
        <v>33000</v>
      </c>
      <c r="C26" s="16">
        <v>0.61499999999999999</v>
      </c>
      <c r="D26" s="18">
        <f t="shared" si="22"/>
        <v>20295</v>
      </c>
      <c r="E26" s="18">
        <f t="shared" si="23"/>
        <v>12705</v>
      </c>
      <c r="F26" s="16">
        <v>1.345</v>
      </c>
      <c r="G26" s="18">
        <f t="shared" si="20"/>
        <v>3258.9033457249061</v>
      </c>
      <c r="H26" s="18">
        <f t="shared" si="21"/>
        <v>9446.0966542750939</v>
      </c>
      <c r="I26" s="16"/>
      <c r="J26" s="16">
        <v>35950</v>
      </c>
      <c r="K26" s="16">
        <v>0.6</v>
      </c>
      <c r="L26" s="18">
        <f t="shared" si="24"/>
        <v>21570</v>
      </c>
      <c r="M26" s="18">
        <f t="shared" si="25"/>
        <v>14380</v>
      </c>
      <c r="N26" s="16">
        <v>1.3120000000000001</v>
      </c>
      <c r="O26" s="18">
        <f t="shared" si="26"/>
        <v>3419.6341463414647</v>
      </c>
      <c r="P26" s="18">
        <f t="shared" si="27"/>
        <v>10960.365853658535</v>
      </c>
      <c r="Q26" s="16"/>
      <c r="R26" s="16">
        <v>39400</v>
      </c>
      <c r="S26" s="16">
        <v>0.58499999999999996</v>
      </c>
      <c r="T26" s="18">
        <f t="shared" si="28"/>
        <v>23049</v>
      </c>
      <c r="U26" s="18">
        <f t="shared" si="29"/>
        <v>16351</v>
      </c>
      <c r="V26" s="16">
        <v>1.2789999999999999</v>
      </c>
      <c r="W26" s="18">
        <f t="shared" si="30"/>
        <v>3566.7935887412041</v>
      </c>
      <c r="X26" s="18">
        <f t="shared" si="31"/>
        <v>12784.206411258796</v>
      </c>
      <c r="AC26" s="37"/>
    </row>
    <row r="27" spans="1:29" x14ac:dyDescent="0.3">
      <c r="A27" s="16" t="s">
        <v>17</v>
      </c>
      <c r="B27" s="16">
        <v>12200</v>
      </c>
      <c r="C27" s="16">
        <v>0.61499999999999999</v>
      </c>
      <c r="D27" s="18">
        <f t="shared" si="22"/>
        <v>7503</v>
      </c>
      <c r="E27" s="18">
        <f t="shared" si="23"/>
        <v>4697</v>
      </c>
      <c r="F27" s="16">
        <v>1.345</v>
      </c>
      <c r="G27" s="18">
        <f t="shared" si="20"/>
        <v>1204.806691449814</v>
      </c>
      <c r="H27" s="18">
        <f t="shared" si="21"/>
        <v>3492.193308550186</v>
      </c>
      <c r="I27" s="16"/>
      <c r="J27" s="16">
        <v>13900</v>
      </c>
      <c r="K27" s="16">
        <v>0.6</v>
      </c>
      <c r="L27" s="18">
        <f t="shared" si="24"/>
        <v>8340</v>
      </c>
      <c r="M27" s="18">
        <f t="shared" si="25"/>
        <v>5560</v>
      </c>
      <c r="N27" s="16">
        <v>1.3120000000000001</v>
      </c>
      <c r="O27" s="18">
        <f t="shared" si="26"/>
        <v>1322.1951219512193</v>
      </c>
      <c r="P27" s="18">
        <f t="shared" si="27"/>
        <v>4237.8048780487807</v>
      </c>
      <c r="Q27" s="16"/>
      <c r="R27" s="16">
        <v>15650</v>
      </c>
      <c r="S27" s="16">
        <v>0.58499999999999996</v>
      </c>
      <c r="T27" s="18">
        <f t="shared" si="28"/>
        <v>9155.25</v>
      </c>
      <c r="U27" s="18">
        <f t="shared" si="29"/>
        <v>6494.75</v>
      </c>
      <c r="V27" s="16">
        <v>1.2789999999999999</v>
      </c>
      <c r="W27" s="18">
        <f t="shared" si="30"/>
        <v>1416.7593823299449</v>
      </c>
      <c r="X27" s="18">
        <f t="shared" si="31"/>
        <v>5077.9906176700551</v>
      </c>
      <c r="AC27" s="37"/>
    </row>
    <row r="28" spans="1:29" ht="27.6" x14ac:dyDescent="0.3">
      <c r="A28" s="16" t="s">
        <v>18</v>
      </c>
      <c r="B28" s="16">
        <v>23050</v>
      </c>
      <c r="C28" s="16">
        <v>0.61499999999999999</v>
      </c>
      <c r="D28" s="18">
        <f t="shared" si="22"/>
        <v>14175.75</v>
      </c>
      <c r="E28" s="18">
        <f t="shared" si="23"/>
        <v>8874.25</v>
      </c>
      <c r="F28" s="16">
        <v>1.345</v>
      </c>
      <c r="G28" s="18">
        <f t="shared" si="20"/>
        <v>2276.2946096654277</v>
      </c>
      <c r="H28" s="18">
        <f t="shared" si="21"/>
        <v>6597.9553903345723</v>
      </c>
      <c r="I28" s="16"/>
      <c r="J28" s="16">
        <v>26450</v>
      </c>
      <c r="K28" s="16">
        <v>0.6</v>
      </c>
      <c r="L28" s="18">
        <f t="shared" si="24"/>
        <v>15870</v>
      </c>
      <c r="M28" s="18">
        <f t="shared" si="25"/>
        <v>10580</v>
      </c>
      <c r="N28" s="16">
        <v>1.3120000000000001</v>
      </c>
      <c r="O28" s="18">
        <f t="shared" si="26"/>
        <v>2515.9756097560976</v>
      </c>
      <c r="P28" s="18">
        <f t="shared" si="27"/>
        <v>8064.0243902439024</v>
      </c>
      <c r="Q28" s="16"/>
      <c r="R28" s="16">
        <v>30350</v>
      </c>
      <c r="S28" s="16">
        <v>0.58499999999999996</v>
      </c>
      <c r="T28" s="18">
        <f t="shared" si="28"/>
        <v>17754.75</v>
      </c>
      <c r="U28" s="18">
        <f t="shared" si="29"/>
        <v>12595.25</v>
      </c>
      <c r="V28" s="16">
        <v>1.2789999999999999</v>
      </c>
      <c r="W28" s="18">
        <f t="shared" si="30"/>
        <v>2747.5173964034402</v>
      </c>
      <c r="X28" s="18">
        <f t="shared" si="31"/>
        <v>9847.7326035965598</v>
      </c>
      <c r="AC28" s="37"/>
    </row>
    <row r="29" spans="1:29" x14ac:dyDescent="0.3">
      <c r="A29" s="16" t="s">
        <v>379</v>
      </c>
      <c r="B29" s="16">
        <v>22750</v>
      </c>
      <c r="C29" s="16">
        <v>0.61499999999999999</v>
      </c>
      <c r="D29" s="18">
        <f t="shared" si="22"/>
        <v>13991.25</v>
      </c>
      <c r="E29" s="18">
        <f t="shared" si="23"/>
        <v>8758.75</v>
      </c>
      <c r="F29" s="16">
        <v>1.345</v>
      </c>
      <c r="G29" s="18">
        <f t="shared" si="20"/>
        <v>2246.6682156133829</v>
      </c>
      <c r="H29" s="18">
        <f t="shared" si="21"/>
        <v>6512.0817843866171</v>
      </c>
      <c r="I29" s="16"/>
      <c r="J29" s="16">
        <v>24650</v>
      </c>
      <c r="K29" s="16">
        <v>0.6</v>
      </c>
      <c r="L29" s="18">
        <f t="shared" si="24"/>
        <v>14790</v>
      </c>
      <c r="M29" s="18">
        <f t="shared" si="25"/>
        <v>9860</v>
      </c>
      <c r="N29" s="16">
        <v>1.3120000000000001</v>
      </c>
      <c r="O29" s="18">
        <f t="shared" si="26"/>
        <v>2344.7560975609758</v>
      </c>
      <c r="P29" s="18">
        <f t="shared" si="27"/>
        <v>7515.2439024390242</v>
      </c>
      <c r="Q29" s="16"/>
      <c r="R29" s="16">
        <v>26950</v>
      </c>
      <c r="S29" s="16">
        <v>0.58499999999999996</v>
      </c>
      <c r="T29" s="18">
        <f t="shared" si="28"/>
        <v>15765.749999999998</v>
      </c>
      <c r="U29" s="18">
        <f t="shared" si="29"/>
        <v>11184.250000000002</v>
      </c>
      <c r="V29" s="16">
        <v>1.2789999999999999</v>
      </c>
      <c r="W29" s="18">
        <f t="shared" si="30"/>
        <v>2439.7230258014079</v>
      </c>
      <c r="X29" s="18">
        <f t="shared" si="31"/>
        <v>8744.526974198594</v>
      </c>
      <c r="AC29" s="37"/>
    </row>
    <row r="30" spans="1:29" s="43" customFormat="1" x14ac:dyDescent="0.3">
      <c r="A30" s="15" t="s">
        <v>226</v>
      </c>
      <c r="B30" s="15"/>
      <c r="C30" s="15"/>
      <c r="D30" s="19">
        <f>SUM(D24:D29)</f>
        <v>94033.5</v>
      </c>
      <c r="E30" s="19">
        <f t="shared" ref="E30" si="32">SUM(E24:E29)</f>
        <v>58866.5</v>
      </c>
      <c r="F30" s="19"/>
      <c r="G30" s="19">
        <f t="shared" ref="G30" si="33">SUM(G24:G29)</f>
        <v>15099.585501858735</v>
      </c>
      <c r="H30" s="19">
        <f t="shared" ref="H30" si="34">SUM(H24:H29)</f>
        <v>43766.914498141268</v>
      </c>
      <c r="I30" s="15"/>
      <c r="J30" s="15"/>
      <c r="K30" s="15"/>
      <c r="L30" s="19">
        <f>SUM(L24:L29)</f>
        <v>101730</v>
      </c>
      <c r="M30" s="19">
        <f t="shared" ref="M30" si="35">SUM(M24:M29)</f>
        <v>67820</v>
      </c>
      <c r="N30" s="19"/>
      <c r="O30" s="19">
        <f t="shared" ref="O30" si="36">SUM(O24:O29)</f>
        <v>16127.926829268295</v>
      </c>
      <c r="P30" s="19">
        <f t="shared" ref="P30" si="37">SUM(P24:P29)</f>
        <v>51692.07317073171</v>
      </c>
      <c r="R30" s="15"/>
      <c r="S30" s="15"/>
      <c r="T30" s="19">
        <f>SUM(T24:T29)</f>
        <v>110272.5</v>
      </c>
      <c r="U30" s="19">
        <f t="shared" ref="U30" si="38">SUM(U24:U29)</f>
        <v>78227.5</v>
      </c>
      <c r="V30" s="19"/>
      <c r="W30" s="19">
        <f t="shared" ref="W30" si="39">SUM(W24:W29)</f>
        <v>17064.482017200935</v>
      </c>
      <c r="X30" s="19">
        <f t="shared" ref="X30" si="40">SUM(X24:X29)</f>
        <v>61163.017982799065</v>
      </c>
    </row>
    <row r="31" spans="1:29" x14ac:dyDescent="0.3">
      <c r="A31" s="16" t="s">
        <v>19</v>
      </c>
      <c r="B31" s="16">
        <v>29000</v>
      </c>
      <c r="C31" s="16">
        <v>0.73199999999999998</v>
      </c>
      <c r="D31" s="16">
        <f t="shared" si="22"/>
        <v>21228</v>
      </c>
      <c r="E31" s="16">
        <f t="shared" si="23"/>
        <v>7772</v>
      </c>
      <c r="F31" s="16">
        <v>1.4470000000000001</v>
      </c>
      <c r="G31" s="18">
        <f>SUM(E31)-(H31)</f>
        <v>2400.8873531444369</v>
      </c>
      <c r="H31" s="18">
        <f>SUM(E31)/(F31)</f>
        <v>5371.1126468555631</v>
      </c>
      <c r="I31" s="16"/>
      <c r="J31" s="16">
        <v>31450</v>
      </c>
      <c r="K31" s="16">
        <v>0.71399999999999997</v>
      </c>
      <c r="L31" s="18">
        <f t="shared" ref="L31:L33" si="41">SUM(J31)*K31</f>
        <v>22455.3</v>
      </c>
      <c r="M31" s="18">
        <f t="shared" ref="M31:M33" si="42">SUM(J31)-(L31)</f>
        <v>8994.7000000000007</v>
      </c>
      <c r="N31" s="16">
        <v>1.411</v>
      </c>
      <c r="O31" s="18">
        <f t="shared" si="26"/>
        <v>2620.0012048192775</v>
      </c>
      <c r="P31" s="18">
        <f t="shared" si="27"/>
        <v>6374.6987951807232</v>
      </c>
      <c r="Q31" s="16"/>
      <c r="R31" s="16">
        <v>33850</v>
      </c>
      <c r="S31" s="16">
        <v>0.69599999999999995</v>
      </c>
      <c r="T31" s="18">
        <f>SUM(R31)*(S31)</f>
        <v>23559.599999999999</v>
      </c>
      <c r="U31" s="18">
        <f>SUM(R31)-(T31)</f>
        <v>10290.400000000001</v>
      </c>
      <c r="V31" s="16">
        <v>1.3759999999999999</v>
      </c>
      <c r="W31" s="18">
        <f t="shared" si="30"/>
        <v>2811.9116279069767</v>
      </c>
      <c r="X31" s="18">
        <f t="shared" si="31"/>
        <v>7478.4883720930247</v>
      </c>
      <c r="AC31" s="37"/>
    </row>
    <row r="32" spans="1:29" x14ac:dyDescent="0.3">
      <c r="A32" s="16" t="s">
        <v>20</v>
      </c>
      <c r="B32" s="16">
        <v>17450</v>
      </c>
      <c r="C32" s="16">
        <v>0.73199999999999998</v>
      </c>
      <c r="D32" s="18">
        <f t="shared" si="22"/>
        <v>12773.4</v>
      </c>
      <c r="E32" s="18">
        <f t="shared" si="23"/>
        <v>4676.6000000000004</v>
      </c>
      <c r="F32" s="16">
        <v>1.4470000000000001</v>
      </c>
      <c r="G32" s="18">
        <f>SUM(E32)-(H32)</f>
        <v>1444.6718728403598</v>
      </c>
      <c r="H32" s="18">
        <f>SUM(E32)/(F32)</f>
        <v>3231.9281271596406</v>
      </c>
      <c r="I32" s="16"/>
      <c r="J32" s="16">
        <v>18950</v>
      </c>
      <c r="K32" s="16">
        <v>0.71399999999999997</v>
      </c>
      <c r="L32" s="18">
        <f t="shared" si="41"/>
        <v>13530.3</v>
      </c>
      <c r="M32" s="18">
        <f t="shared" si="42"/>
        <v>5419.7000000000007</v>
      </c>
      <c r="N32" s="16">
        <v>1.411</v>
      </c>
      <c r="O32" s="18">
        <f t="shared" si="26"/>
        <v>1578.6652728561307</v>
      </c>
      <c r="P32" s="18">
        <f t="shared" si="27"/>
        <v>3841.03472714387</v>
      </c>
      <c r="Q32" s="16"/>
      <c r="R32" s="16">
        <v>20850</v>
      </c>
      <c r="S32" s="16">
        <v>0.69599999999999995</v>
      </c>
      <c r="T32" s="18">
        <f>SUM(R32)*(S32)</f>
        <v>14511.599999999999</v>
      </c>
      <c r="U32" s="18">
        <f>SUM(R32)-(T32)</f>
        <v>6338.4000000000015</v>
      </c>
      <c r="V32" s="16">
        <v>1.3759999999999999</v>
      </c>
      <c r="W32" s="18">
        <f t="shared" si="30"/>
        <v>1732.0046511627907</v>
      </c>
      <c r="X32" s="18">
        <f t="shared" si="31"/>
        <v>4606.3953488372108</v>
      </c>
      <c r="AC32" s="37"/>
    </row>
    <row r="33" spans="1:32" x14ac:dyDescent="0.3">
      <c r="A33" s="16" t="s">
        <v>21</v>
      </c>
      <c r="B33" s="16">
        <v>19000</v>
      </c>
      <c r="C33" s="16">
        <v>0.73199999999999998</v>
      </c>
      <c r="D33" s="16">
        <f t="shared" si="22"/>
        <v>13908</v>
      </c>
      <c r="E33" s="16">
        <f t="shared" si="23"/>
        <v>5092</v>
      </c>
      <c r="F33" s="16">
        <v>1.4470000000000001</v>
      </c>
      <c r="G33" s="18">
        <f>SUM(E33)-(H33)</f>
        <v>1572.9951624049759</v>
      </c>
      <c r="H33" s="18">
        <f>SUM(E33)/(F33)</f>
        <v>3519.0048375950241</v>
      </c>
      <c r="I33" s="16"/>
      <c r="J33" s="16">
        <v>20500</v>
      </c>
      <c r="K33" s="16">
        <v>0.71399999999999997</v>
      </c>
      <c r="L33" s="18">
        <f t="shared" si="41"/>
        <v>14637</v>
      </c>
      <c r="M33" s="18">
        <f t="shared" si="42"/>
        <v>5863</v>
      </c>
      <c r="N33" s="16">
        <v>1.411</v>
      </c>
      <c r="O33" s="18">
        <f t="shared" si="26"/>
        <v>1707.7909284195603</v>
      </c>
      <c r="P33" s="18">
        <f t="shared" si="27"/>
        <v>4155.2090715804397</v>
      </c>
      <c r="Q33" s="16"/>
      <c r="R33" s="16">
        <v>22150</v>
      </c>
      <c r="S33" s="16">
        <v>0.69599999999999995</v>
      </c>
      <c r="T33" s="18">
        <f t="shared" si="28"/>
        <v>15416.4</v>
      </c>
      <c r="U33" s="18">
        <f t="shared" si="29"/>
        <v>6733.6</v>
      </c>
      <c r="V33" s="16">
        <v>1.3759999999999999</v>
      </c>
      <c r="W33" s="18">
        <f t="shared" si="30"/>
        <v>1839.9953488372093</v>
      </c>
      <c r="X33" s="18">
        <f t="shared" si="31"/>
        <v>4893.604651162791</v>
      </c>
      <c r="AC33" s="37"/>
    </row>
    <row r="34" spans="1:32" s="48" customFormat="1" x14ac:dyDescent="0.3">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x14ac:dyDescent="0.3">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x14ac:dyDescent="0.3">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x14ac:dyDescent="0.3">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7.6" x14ac:dyDescent="0.3">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x14ac:dyDescent="0.3">
      <c r="A39" s="16" t="s">
        <v>14</v>
      </c>
      <c r="B39" s="16">
        <v>31950</v>
      </c>
      <c r="C39" s="16">
        <v>0.56999999999999995</v>
      </c>
      <c r="D39" s="18">
        <f>SUM(B39)*(C39)</f>
        <v>18211.5</v>
      </c>
      <c r="E39" s="18">
        <f>SUM(B39)-(D39)</f>
        <v>13738.5</v>
      </c>
      <c r="F39" s="16">
        <v>1.248</v>
      </c>
      <c r="G39" s="18">
        <f>SUM(E39)-(H39)</f>
        <v>2730.086538461539</v>
      </c>
      <c r="H39" s="18">
        <f>SUM(E39)/(F39)</f>
        <v>11008.413461538461</v>
      </c>
      <c r="I39" s="16"/>
      <c r="J39" s="16">
        <v>34500</v>
      </c>
      <c r="K39" s="16">
        <v>0.55600000000000005</v>
      </c>
      <c r="L39" s="16">
        <f>SUM(J39)*(K39)</f>
        <v>19182</v>
      </c>
      <c r="M39" s="18">
        <f>SUM(J39)-(L39)</f>
        <v>15318</v>
      </c>
      <c r="N39" s="16">
        <v>1.2170000000000001</v>
      </c>
      <c r="O39" s="18">
        <f t="shared" ref="O39:O44" si="43">SUM(M39)-(P39)</f>
        <v>2731.3114215283495</v>
      </c>
      <c r="P39" s="18">
        <f t="shared" ref="P39:P44" si="44">SUM(M39)/(N39)</f>
        <v>12586.688578471651</v>
      </c>
      <c r="Q39" s="16"/>
      <c r="R39" s="16">
        <v>37050</v>
      </c>
      <c r="S39" s="16">
        <v>0.54300000000000004</v>
      </c>
      <c r="T39" s="18">
        <f t="shared" ref="T39:T44" si="45">SUM(R39)*S39</f>
        <v>20118.150000000001</v>
      </c>
      <c r="U39" s="18">
        <f t="shared" ref="U39:U44" si="46">SUM(R39)-(T39)</f>
        <v>16931.849999999999</v>
      </c>
      <c r="V39" s="17">
        <v>1.1870000000000001</v>
      </c>
      <c r="W39" s="18">
        <f>SUM(U39)-(X39)</f>
        <v>2667.4439342881215</v>
      </c>
      <c r="X39" s="18">
        <f>SUM(U39)/(V39)</f>
        <v>14264.406065711877</v>
      </c>
      <c r="AC39" s="37"/>
    </row>
    <row r="40" spans="1:32" ht="27.6" x14ac:dyDescent="0.3">
      <c r="A40" s="16" t="s">
        <v>15</v>
      </c>
      <c r="B40" s="16">
        <v>50100</v>
      </c>
      <c r="C40" s="16">
        <v>0.56999999999999995</v>
      </c>
      <c r="D40" s="18">
        <f t="shared" ref="D40:D48" si="47">SUM(B40)*(C40)</f>
        <v>28556.999999999996</v>
      </c>
      <c r="E40" s="18">
        <f t="shared" ref="E40:E48" si="48">SUM(B40)-(D40)</f>
        <v>21543.000000000004</v>
      </c>
      <c r="F40" s="16">
        <v>1.248</v>
      </c>
      <c r="G40" s="18">
        <f t="shared" ref="G40:G48" si="49">SUM(E40)-(H40)</f>
        <v>4280.9807692307695</v>
      </c>
      <c r="H40" s="18">
        <f t="shared" ref="H40:H48" si="50">SUM(E40)/(F40)</f>
        <v>17262.019230769234</v>
      </c>
      <c r="I40" s="16"/>
      <c r="J40" s="16">
        <v>55050</v>
      </c>
      <c r="K40" s="16">
        <v>0.55600000000000005</v>
      </c>
      <c r="L40" s="18">
        <f t="shared" ref="L40:L48" si="51">SUM(J40)*(K40)</f>
        <v>30607.800000000003</v>
      </c>
      <c r="M40" s="18">
        <f t="shared" ref="M40:M48" si="52">SUM(J40)-(L40)</f>
        <v>24442.199999999997</v>
      </c>
      <c r="N40" s="16">
        <v>1.2170000000000001</v>
      </c>
      <c r="O40" s="18">
        <f t="shared" si="43"/>
        <v>4358.2230073952342</v>
      </c>
      <c r="P40" s="18">
        <f t="shared" si="44"/>
        <v>20083.976992604763</v>
      </c>
      <c r="Q40" s="16"/>
      <c r="R40" s="16">
        <v>59900</v>
      </c>
      <c r="S40" s="16">
        <v>0.54300000000000004</v>
      </c>
      <c r="T40" s="18">
        <f t="shared" si="45"/>
        <v>32525.7</v>
      </c>
      <c r="U40" s="18">
        <f t="shared" si="46"/>
        <v>27374.3</v>
      </c>
      <c r="V40" s="17">
        <v>1.1870000000000001</v>
      </c>
      <c r="W40" s="18">
        <f t="shared" ref="W40:W48" si="53">SUM(U40)-(X40)</f>
        <v>4312.5476832350469</v>
      </c>
      <c r="X40" s="18">
        <f t="shared" ref="X40:X48" si="54">SUM(U40)/(V40)</f>
        <v>23061.752316764952</v>
      </c>
      <c r="AC40" s="37"/>
    </row>
    <row r="41" spans="1:32" x14ac:dyDescent="0.3">
      <c r="A41" s="16" t="s">
        <v>16</v>
      </c>
      <c r="B41" s="16">
        <v>45950</v>
      </c>
      <c r="C41" s="16">
        <v>0.56999999999999995</v>
      </c>
      <c r="D41" s="18">
        <f t="shared" si="47"/>
        <v>26191.499999999996</v>
      </c>
      <c r="E41" s="18">
        <f t="shared" si="48"/>
        <v>19758.500000000004</v>
      </c>
      <c r="F41" s="16">
        <v>1.248</v>
      </c>
      <c r="G41" s="18">
        <f t="shared" si="49"/>
        <v>3926.3685897435898</v>
      </c>
      <c r="H41" s="18">
        <f t="shared" si="50"/>
        <v>15832.131410256414</v>
      </c>
      <c r="I41" s="16"/>
      <c r="J41" s="16">
        <v>49550</v>
      </c>
      <c r="K41" s="16">
        <v>0.55600000000000005</v>
      </c>
      <c r="L41" s="18">
        <f t="shared" si="51"/>
        <v>27549.800000000003</v>
      </c>
      <c r="M41" s="18">
        <f t="shared" si="52"/>
        <v>22000.199999999997</v>
      </c>
      <c r="N41" s="16">
        <v>1.2170000000000001</v>
      </c>
      <c r="O41" s="18">
        <f t="shared" si="43"/>
        <v>3922.7965488907139</v>
      </c>
      <c r="P41" s="18">
        <f t="shared" si="44"/>
        <v>18077.403451109283</v>
      </c>
      <c r="Q41" s="16"/>
      <c r="R41" s="16">
        <v>53150</v>
      </c>
      <c r="S41" s="16">
        <v>0.54300000000000004</v>
      </c>
      <c r="T41" s="18">
        <f t="shared" si="45"/>
        <v>28860.45</v>
      </c>
      <c r="U41" s="18">
        <f t="shared" si="46"/>
        <v>24289.55</v>
      </c>
      <c r="V41" s="17">
        <v>1.1870000000000001</v>
      </c>
      <c r="W41" s="18">
        <f t="shared" si="53"/>
        <v>3826.576116259479</v>
      </c>
      <c r="X41" s="18">
        <f t="shared" si="54"/>
        <v>20462.97388374052</v>
      </c>
      <c r="AC41" s="37"/>
    </row>
    <row r="42" spans="1:32" x14ac:dyDescent="0.3">
      <c r="A42" s="16" t="s">
        <v>17</v>
      </c>
      <c r="B42" s="16">
        <v>17400</v>
      </c>
      <c r="C42" s="16">
        <v>0.56999999999999995</v>
      </c>
      <c r="D42" s="18">
        <f t="shared" si="47"/>
        <v>9918</v>
      </c>
      <c r="E42" s="18">
        <f t="shared" si="48"/>
        <v>7482</v>
      </c>
      <c r="F42" s="16">
        <v>1.248</v>
      </c>
      <c r="G42" s="18">
        <f t="shared" si="49"/>
        <v>1486.8076923076924</v>
      </c>
      <c r="H42" s="18">
        <f t="shared" si="50"/>
        <v>5995.1923076923076</v>
      </c>
      <c r="I42" s="16"/>
      <c r="J42" s="16">
        <v>19150</v>
      </c>
      <c r="K42" s="16">
        <v>0.55600000000000005</v>
      </c>
      <c r="L42" s="18">
        <f t="shared" si="51"/>
        <v>10647.400000000001</v>
      </c>
      <c r="M42" s="18">
        <f t="shared" si="52"/>
        <v>8502.5999999999985</v>
      </c>
      <c r="N42" s="16">
        <v>1.2170000000000001</v>
      </c>
      <c r="O42" s="18">
        <f t="shared" si="43"/>
        <v>1516.0757600657353</v>
      </c>
      <c r="P42" s="18">
        <f t="shared" si="44"/>
        <v>6986.5242399342633</v>
      </c>
      <c r="Q42" s="16"/>
      <c r="R42" s="16">
        <v>20900</v>
      </c>
      <c r="S42" s="16">
        <v>0.54300000000000004</v>
      </c>
      <c r="T42" s="18">
        <f t="shared" si="45"/>
        <v>11348.7</v>
      </c>
      <c r="U42" s="18">
        <f t="shared" si="46"/>
        <v>9551.2999999999993</v>
      </c>
      <c r="V42" s="17">
        <v>1.1870000000000001</v>
      </c>
      <c r="W42" s="18">
        <f t="shared" si="53"/>
        <v>1504.7119629317613</v>
      </c>
      <c r="X42" s="18">
        <f t="shared" si="54"/>
        <v>8046.588037068238</v>
      </c>
      <c r="AC42" s="37"/>
    </row>
    <row r="43" spans="1:32" ht="27.6" x14ac:dyDescent="0.3">
      <c r="A43" s="16" t="s">
        <v>18</v>
      </c>
      <c r="B43" s="16">
        <v>38650</v>
      </c>
      <c r="C43" s="16">
        <v>0.56999999999999995</v>
      </c>
      <c r="D43" s="18">
        <f t="shared" si="47"/>
        <v>22030.499999999996</v>
      </c>
      <c r="E43" s="18">
        <f t="shared" si="48"/>
        <v>16619.500000000004</v>
      </c>
      <c r="F43" s="16">
        <v>1.248</v>
      </c>
      <c r="G43" s="18">
        <f t="shared" si="49"/>
        <v>3302.5929487179492</v>
      </c>
      <c r="H43" s="18">
        <f t="shared" si="50"/>
        <v>13316.907051282054</v>
      </c>
      <c r="I43" s="16"/>
      <c r="J43" s="16">
        <v>43650</v>
      </c>
      <c r="K43" s="16">
        <v>0.55600000000000005</v>
      </c>
      <c r="L43" s="18">
        <f t="shared" si="51"/>
        <v>24269.4</v>
      </c>
      <c r="M43" s="18">
        <f t="shared" si="52"/>
        <v>19380.599999999999</v>
      </c>
      <c r="N43" s="16">
        <v>1.2170000000000001</v>
      </c>
      <c r="O43" s="18">
        <f t="shared" si="43"/>
        <v>3455.7027115858673</v>
      </c>
      <c r="P43" s="18">
        <f t="shared" si="44"/>
        <v>15924.897288414131</v>
      </c>
      <c r="Q43" s="16"/>
      <c r="R43" s="16">
        <v>48650</v>
      </c>
      <c r="S43" s="16">
        <v>0.54300000000000004</v>
      </c>
      <c r="T43" s="18">
        <f t="shared" si="45"/>
        <v>26416.95</v>
      </c>
      <c r="U43" s="18">
        <f t="shared" si="46"/>
        <v>22233.05</v>
      </c>
      <c r="V43" s="17">
        <v>1.1870000000000001</v>
      </c>
      <c r="W43" s="18">
        <f t="shared" si="53"/>
        <v>3502.5950716090993</v>
      </c>
      <c r="X43" s="18">
        <f t="shared" si="54"/>
        <v>18730.4549283909</v>
      </c>
      <c r="AC43" s="37"/>
    </row>
    <row r="44" spans="1:32" x14ac:dyDescent="0.3">
      <c r="A44" s="16" t="s">
        <v>379</v>
      </c>
      <c r="B44" s="16">
        <v>29250</v>
      </c>
      <c r="C44" s="16">
        <v>0.56999999999999995</v>
      </c>
      <c r="D44" s="18">
        <f t="shared" si="47"/>
        <v>16672.5</v>
      </c>
      <c r="E44" s="18">
        <f t="shared" si="48"/>
        <v>12577.5</v>
      </c>
      <c r="F44" s="16">
        <v>1.248</v>
      </c>
      <c r="G44" s="18">
        <f t="shared" si="49"/>
        <v>2499.375</v>
      </c>
      <c r="H44" s="18">
        <f t="shared" si="50"/>
        <v>10078.125</v>
      </c>
      <c r="I44" s="16"/>
      <c r="J44" s="16">
        <v>31550</v>
      </c>
      <c r="K44" s="16">
        <v>0.55600000000000005</v>
      </c>
      <c r="L44" s="18">
        <f t="shared" si="51"/>
        <v>17541.800000000003</v>
      </c>
      <c r="M44" s="18">
        <f t="shared" si="52"/>
        <v>14008.199999999997</v>
      </c>
      <c r="N44" s="16">
        <v>1.2170000000000001</v>
      </c>
      <c r="O44" s="18">
        <f t="shared" si="43"/>
        <v>2497.7645028759252</v>
      </c>
      <c r="P44" s="18">
        <f t="shared" si="44"/>
        <v>11510.435497124072</v>
      </c>
      <c r="Q44" s="16"/>
      <c r="R44" s="16">
        <v>33850</v>
      </c>
      <c r="S44" s="16">
        <v>0.54300000000000004</v>
      </c>
      <c r="T44" s="18">
        <f t="shared" si="45"/>
        <v>18380.550000000003</v>
      </c>
      <c r="U44" s="18">
        <f t="shared" si="46"/>
        <v>15469.449999999997</v>
      </c>
      <c r="V44" s="17">
        <v>1.1870000000000001</v>
      </c>
      <c r="W44" s="18">
        <f t="shared" si="53"/>
        <v>2437.0574136478517</v>
      </c>
      <c r="X44" s="18">
        <f t="shared" si="54"/>
        <v>13032.392586352145</v>
      </c>
      <c r="AC44" s="37"/>
    </row>
    <row r="45" spans="1:32" s="43" customFormat="1" x14ac:dyDescent="0.3">
      <c r="A45" s="15" t="s">
        <v>226</v>
      </c>
      <c r="B45" s="15"/>
      <c r="C45" s="15"/>
      <c r="D45" s="19">
        <f>SUM(D39:D44)</f>
        <v>121581</v>
      </c>
      <c r="E45" s="19">
        <f t="shared" ref="E45" si="55">SUM(E39:E44)</f>
        <v>91719</v>
      </c>
      <c r="F45" s="19"/>
      <c r="G45" s="19">
        <f t="shared" ref="G45" si="56">SUM(G39:G44)</f>
        <v>18226.211538461539</v>
      </c>
      <c r="H45" s="19">
        <f t="shared" ref="H45" si="57">SUM(H39:H44)</f>
        <v>73492.788461538468</v>
      </c>
      <c r="I45" s="15"/>
      <c r="J45" s="15"/>
      <c r="K45" s="15"/>
      <c r="L45" s="19">
        <f>SUM(L39:L44)</f>
        <v>129798.2</v>
      </c>
      <c r="M45" s="19">
        <f t="shared" ref="M45" si="58">SUM(M39:M44)</f>
        <v>103651.8</v>
      </c>
      <c r="N45" s="19"/>
      <c r="O45" s="19">
        <f t="shared" ref="O45" si="59">SUM(O39:O44)</f>
        <v>18481.873952341826</v>
      </c>
      <c r="P45" s="19">
        <f t="shared" ref="P45" si="60">SUM(P39:P44)</f>
        <v>85169.926047658155</v>
      </c>
      <c r="R45" s="15"/>
      <c r="S45" s="15"/>
      <c r="T45" s="19">
        <f>SUM(T39:T44)</f>
        <v>137650.5</v>
      </c>
      <c r="U45" s="19">
        <f t="shared" ref="U45" si="61">SUM(U39:U44)</f>
        <v>115849.5</v>
      </c>
      <c r="V45" s="19"/>
      <c r="W45" s="19">
        <f t="shared" ref="W45" si="62">SUM(W39:W44)</f>
        <v>18250.932181971359</v>
      </c>
      <c r="X45" s="19">
        <f t="shared" ref="X45" si="63">SUM(X39:X44)</f>
        <v>97598.567818028634</v>
      </c>
    </row>
    <row r="46" spans="1:32" x14ac:dyDescent="0.3">
      <c r="A46" s="16" t="s">
        <v>19</v>
      </c>
      <c r="B46" s="16">
        <v>36600</v>
      </c>
      <c r="C46" s="16">
        <v>0.67900000000000005</v>
      </c>
      <c r="D46" s="18">
        <f t="shared" si="47"/>
        <v>24851.4</v>
      </c>
      <c r="E46" s="18">
        <f t="shared" si="48"/>
        <v>11748.599999999999</v>
      </c>
      <c r="F46" s="16">
        <v>1.3420000000000001</v>
      </c>
      <c r="G46" s="18">
        <f t="shared" si="49"/>
        <v>2994.0545454545463</v>
      </c>
      <c r="H46" s="18">
        <f t="shared" si="50"/>
        <v>8754.5454545454522</v>
      </c>
      <c r="I46" s="16"/>
      <c r="J46" s="16">
        <v>39100</v>
      </c>
      <c r="K46" s="16">
        <v>0.66200000000000003</v>
      </c>
      <c r="L46" s="18">
        <f t="shared" si="51"/>
        <v>25884.2</v>
      </c>
      <c r="M46" s="18">
        <f t="shared" si="52"/>
        <v>13215.8</v>
      </c>
      <c r="N46" s="16">
        <v>1.3089999999999999</v>
      </c>
      <c r="O46" s="18">
        <f>SUM(M46)-(P46)</f>
        <v>3119.6961038961035</v>
      </c>
      <c r="P46" s="18">
        <f>SUM(M46)/(N46)</f>
        <v>10096.103896103896</v>
      </c>
      <c r="Q46" s="16"/>
      <c r="R46" s="16">
        <v>41600</v>
      </c>
      <c r="S46" s="16">
        <v>0.64600000000000002</v>
      </c>
      <c r="T46" s="18">
        <f>SUM(R46)*S46</f>
        <v>26873.600000000002</v>
      </c>
      <c r="U46" s="18">
        <f>SUM(R46)-(T46)</f>
        <v>14726.399999999998</v>
      </c>
      <c r="V46" s="16">
        <v>1.2769999999999999</v>
      </c>
      <c r="W46" s="18">
        <f t="shared" si="53"/>
        <v>3194.3718089271715</v>
      </c>
      <c r="X46" s="18">
        <f t="shared" si="54"/>
        <v>11532.028191072826</v>
      </c>
      <c r="AC46" s="37"/>
    </row>
    <row r="47" spans="1:32" x14ac:dyDescent="0.3">
      <c r="A47" s="16" t="s">
        <v>20</v>
      </c>
      <c r="B47" s="16">
        <v>23600</v>
      </c>
      <c r="C47" s="16">
        <v>0.67900000000000005</v>
      </c>
      <c r="D47" s="18">
        <f t="shared" si="47"/>
        <v>16024.400000000001</v>
      </c>
      <c r="E47" s="18">
        <f t="shared" si="48"/>
        <v>7575.5999999999985</v>
      </c>
      <c r="F47" s="16">
        <v>1.3420000000000001</v>
      </c>
      <c r="G47" s="18">
        <f t="shared" si="49"/>
        <v>1930.592548435171</v>
      </c>
      <c r="H47" s="18">
        <f t="shared" si="50"/>
        <v>5645.0074515648275</v>
      </c>
      <c r="I47" s="16"/>
      <c r="J47" s="16">
        <v>25500</v>
      </c>
      <c r="K47" s="16">
        <v>0.66200000000000003</v>
      </c>
      <c r="L47" s="18">
        <f t="shared" si="51"/>
        <v>16881</v>
      </c>
      <c r="M47" s="18">
        <f t="shared" si="52"/>
        <v>8619</v>
      </c>
      <c r="N47" s="16">
        <v>1.3089999999999999</v>
      </c>
      <c r="O47" s="18">
        <f>SUM(M47)-(P47)</f>
        <v>2034.5844155844152</v>
      </c>
      <c r="P47" s="18">
        <f>SUM(M47)/(N47)</f>
        <v>6584.4155844155848</v>
      </c>
      <c r="Q47" s="16"/>
      <c r="R47" s="16">
        <v>27400</v>
      </c>
      <c r="S47" s="16">
        <v>0.64600000000000002</v>
      </c>
      <c r="T47" s="18">
        <f>SUM(R47)*S47</f>
        <v>17700.400000000001</v>
      </c>
      <c r="U47" s="18">
        <f>SUM(R47)-(T47)</f>
        <v>9699.5999999999985</v>
      </c>
      <c r="V47" s="16">
        <v>1.2769999999999999</v>
      </c>
      <c r="W47" s="18">
        <f t="shared" si="53"/>
        <v>2103.9852779953007</v>
      </c>
      <c r="X47" s="18">
        <f t="shared" si="54"/>
        <v>7595.6147220046978</v>
      </c>
      <c r="AC47" s="37"/>
    </row>
    <row r="48" spans="1:32" x14ac:dyDescent="0.3">
      <c r="A48" s="16" t="s">
        <v>21</v>
      </c>
      <c r="B48" s="16">
        <v>23800</v>
      </c>
      <c r="C48" s="16">
        <v>0.67900000000000005</v>
      </c>
      <c r="D48" s="18">
        <f t="shared" si="47"/>
        <v>16160.2</v>
      </c>
      <c r="E48" s="18">
        <f t="shared" si="48"/>
        <v>7639.7999999999993</v>
      </c>
      <c r="F48" s="16">
        <v>1.3420000000000001</v>
      </c>
      <c r="G48" s="18">
        <f t="shared" si="49"/>
        <v>1946.9535022354694</v>
      </c>
      <c r="H48" s="18">
        <f t="shared" si="50"/>
        <v>5692.8464977645299</v>
      </c>
      <c r="I48" s="16"/>
      <c r="J48" s="16">
        <v>25450</v>
      </c>
      <c r="K48" s="16">
        <v>0.66200000000000003</v>
      </c>
      <c r="L48" s="18">
        <f t="shared" si="51"/>
        <v>16847.900000000001</v>
      </c>
      <c r="M48" s="18">
        <f t="shared" si="52"/>
        <v>8602.0999999999985</v>
      </c>
      <c r="N48" s="16">
        <v>1.3089999999999999</v>
      </c>
      <c r="O48" s="18">
        <f>SUM(M48)-(P48)</f>
        <v>2030.5950343773866</v>
      </c>
      <c r="P48" s="18">
        <f>SUM(M48)/(N48)</f>
        <v>6571.504965622612</v>
      </c>
      <c r="Q48" s="16"/>
      <c r="R48" s="16">
        <v>27100</v>
      </c>
      <c r="S48" s="16">
        <v>0.64600000000000002</v>
      </c>
      <c r="T48" s="18">
        <f>SUM(R48)*S48</f>
        <v>17506.600000000002</v>
      </c>
      <c r="U48" s="18">
        <f>SUM(R48)-(T48)</f>
        <v>9593.3999999999978</v>
      </c>
      <c r="V48" s="16">
        <v>1.2769999999999999</v>
      </c>
      <c r="W48" s="18">
        <f t="shared" si="53"/>
        <v>2080.9489428347679</v>
      </c>
      <c r="X48" s="18">
        <f t="shared" si="54"/>
        <v>7512.4510571652299</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7" orientation="landscape" r:id="rId1"/>
  <headerFooter>
    <oddHeader>&amp;CWorksheet 16. S8 DCBP</oddHeader>
    <oddFooter>&amp;CFilename : CCNSW Metropolitan Sydney Cemetery Capacity Report data supplement&amp;R&amp;P/&amp;N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8" width="10.44140625" style="25" customWidth="1"/>
    <col min="9" max="9" width="9.5546875" style="25" customWidth="1"/>
    <col min="10" max="10" width="10.6640625" style="25" customWidth="1"/>
    <col min="11" max="11" width="9.88671875" style="25" customWidth="1"/>
    <col min="12" max="12" width="9.44140625" style="25" customWidth="1"/>
    <col min="13" max="13" width="9.88671875" style="25" customWidth="1"/>
    <col min="14" max="14" width="8.6640625" style="25" customWidth="1"/>
    <col min="15" max="16" width="9.6640625" style="25" customWidth="1"/>
    <col min="17" max="17" width="9.109375" style="25" customWidth="1"/>
    <col min="18" max="18" width="9.5546875" style="25" customWidth="1"/>
    <col min="19" max="19" width="10" style="25" customWidth="1"/>
    <col min="20" max="21" width="9.44140625" style="25" customWidth="1"/>
    <col min="22" max="23" width="9.5546875" style="25" customWidth="1"/>
    <col min="24" max="24" width="9.44140625" style="25" customWidth="1"/>
    <col min="25" max="26" width="9.5546875" style="25" customWidth="1"/>
    <col min="27" max="27" width="9.44140625" style="25" customWidth="1"/>
    <col min="28" max="28" width="9.88671875" style="25" customWidth="1"/>
    <col min="29" max="29" width="9" style="25" customWidth="1"/>
    <col min="30" max="30" width="11.44140625" style="25" customWidth="1"/>
    <col min="31" max="31" width="10" style="25" customWidth="1"/>
    <col min="32" max="32" width="10.33203125" style="25" customWidth="1"/>
    <col min="33" max="16384" width="9.109375" style="25"/>
  </cols>
  <sheetData>
    <row r="1" spans="1:33" ht="18.75" x14ac:dyDescent="0.3">
      <c r="A1" s="21" t="s">
        <v>342</v>
      </c>
    </row>
    <row r="2" spans="1:33" ht="15" x14ac:dyDescent="0.25">
      <c r="A2" s="26" t="s">
        <v>353</v>
      </c>
    </row>
    <row r="3" spans="1:33" ht="15" x14ac:dyDescent="0.25">
      <c r="A3" s="26"/>
    </row>
    <row r="4" spans="1:33" customFormat="1" ht="15" x14ac:dyDescent="0.25">
      <c r="A4" s="39" t="s">
        <v>414</v>
      </c>
    </row>
    <row r="5" spans="1:33" customFormat="1" ht="15" x14ac:dyDescent="0.25">
      <c r="A5" s="60" t="s">
        <v>354</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3" ht="15" x14ac:dyDescent="0.25">
      <c r="A6" s="26" t="s">
        <v>137</v>
      </c>
    </row>
    <row r="7" spans="1:33" ht="15" x14ac:dyDescent="0.25">
      <c r="A7" s="26"/>
    </row>
    <row r="8" spans="1:33" ht="15" x14ac:dyDescent="0.25">
      <c r="A8" s="15" t="s">
        <v>12</v>
      </c>
      <c r="C8" s="61"/>
      <c r="D8" s="62"/>
      <c r="E8" s="61"/>
      <c r="F8" s="61"/>
      <c r="G8" s="61"/>
      <c r="H8" s="61"/>
      <c r="I8" s="61"/>
      <c r="J8" s="61"/>
      <c r="K8" s="148"/>
      <c r="L8" s="148"/>
      <c r="M8" s="61"/>
      <c r="N8" s="61"/>
      <c r="O8" s="61"/>
      <c r="P8" s="61"/>
      <c r="Q8" s="61"/>
      <c r="R8" s="61"/>
      <c r="S8" s="61"/>
      <c r="T8" s="61"/>
      <c r="U8" s="61"/>
      <c r="V8" s="61"/>
      <c r="W8" s="61"/>
      <c r="X8" s="61"/>
      <c r="Y8" s="61"/>
      <c r="Z8" s="61"/>
      <c r="AA8" s="61"/>
      <c r="AB8" s="61"/>
      <c r="AC8" s="61"/>
      <c r="AD8" s="62"/>
      <c r="AE8" s="62"/>
      <c r="AF8" s="62"/>
    </row>
    <row r="9" spans="1:33" ht="45.75" x14ac:dyDescent="0.25">
      <c r="A9" s="15"/>
      <c r="C9" s="63" t="s">
        <v>43</v>
      </c>
      <c r="E9" s="59" t="s">
        <v>138</v>
      </c>
      <c r="F9" s="59" t="s">
        <v>139</v>
      </c>
      <c r="G9" s="59" t="s">
        <v>140</v>
      </c>
      <c r="H9" s="59" t="s">
        <v>141</v>
      </c>
      <c r="I9" s="59" t="s">
        <v>142</v>
      </c>
      <c r="J9" s="59" t="s">
        <v>143</v>
      </c>
      <c r="K9" s="64" t="s">
        <v>144</v>
      </c>
      <c r="L9" s="59" t="s">
        <v>145</v>
      </c>
      <c r="M9" s="59" t="s">
        <v>146</v>
      </c>
      <c r="N9" s="64" t="s">
        <v>144</v>
      </c>
      <c r="O9" s="59" t="s">
        <v>147</v>
      </c>
      <c r="P9" s="59" t="s">
        <v>148</v>
      </c>
      <c r="Q9" s="64" t="s">
        <v>144</v>
      </c>
      <c r="R9" s="59" t="s">
        <v>149</v>
      </c>
      <c r="S9" s="59" t="s">
        <v>150</v>
      </c>
      <c r="T9" s="64" t="s">
        <v>144</v>
      </c>
      <c r="U9" s="59" t="s">
        <v>151</v>
      </c>
      <c r="V9" s="59" t="s">
        <v>152</v>
      </c>
      <c r="W9" s="64" t="s">
        <v>144</v>
      </c>
      <c r="X9" s="59" t="s">
        <v>275</v>
      </c>
      <c r="Y9" s="59" t="s">
        <v>153</v>
      </c>
      <c r="Z9" s="64" t="s">
        <v>144</v>
      </c>
      <c r="AA9" s="59" t="s">
        <v>154</v>
      </c>
      <c r="AB9" s="59" t="s">
        <v>155</v>
      </c>
      <c r="AC9" s="64" t="s">
        <v>144</v>
      </c>
      <c r="AD9" s="59" t="s">
        <v>156</v>
      </c>
      <c r="AE9" s="59" t="s">
        <v>157</v>
      </c>
    </row>
    <row r="10" spans="1:33" s="37" customFormat="1" ht="12.75" x14ac:dyDescent="0.2">
      <c r="A10" s="16" t="s">
        <v>14</v>
      </c>
      <c r="C10" s="65">
        <v>6600</v>
      </c>
      <c r="E10" s="18">
        <f>SUM('9. S1 DCBP'!H10)</f>
        <v>1816.5919891378139</v>
      </c>
      <c r="F10" s="65">
        <f>SUM(C10)-(E10)</f>
        <v>4783.4080108621856</v>
      </c>
      <c r="G10" s="65">
        <f>SUM('9. S1 DCBP'!P10)</f>
        <v>4752.4779361846577</v>
      </c>
      <c r="H10" s="66">
        <f>SUM(F10)-(G10)</f>
        <v>30.930074677527955</v>
      </c>
      <c r="I10" s="65">
        <f>SUM('9. S1 DCBP'!X10)</f>
        <v>5003.6659877800412</v>
      </c>
      <c r="J10" s="66">
        <v>0</v>
      </c>
      <c r="K10" s="66">
        <f>SUM((H10)-(I10))*(-1)</f>
        <v>4972.7359131025132</v>
      </c>
      <c r="L10" s="65">
        <f>SUM('9. S1 DCBP'!H24)</f>
        <v>5365.3767820773928</v>
      </c>
      <c r="M10" s="48">
        <v>0</v>
      </c>
      <c r="N10" s="66">
        <f>SUM((J10)-(L10))*(-1)</f>
        <v>5365.3767820773928</v>
      </c>
      <c r="O10" s="65">
        <f>SUM('9. S1 DCBP'!P24)</f>
        <v>5847.6578411405308</v>
      </c>
      <c r="P10" s="48">
        <v>0</v>
      </c>
      <c r="Q10" s="66">
        <f>SUM((M10)-(O10))*(-1)</f>
        <v>5847.6578411405308</v>
      </c>
      <c r="R10" s="65">
        <f>SUM('9. S1 DCBP'!X24)</f>
        <v>6390.2240325865596</v>
      </c>
      <c r="S10" s="48">
        <v>0</v>
      </c>
      <c r="T10" s="66">
        <f>SUM((P10)-(R10))*(-1)</f>
        <v>6390.2240325865596</v>
      </c>
      <c r="U10" s="65">
        <f>SUM('9. S1 DCBP'!H39)</f>
        <v>6420.3665987780041</v>
      </c>
      <c r="V10" s="48">
        <v>0</v>
      </c>
      <c r="W10" s="66">
        <f>SUM((S10)-(U10))*(-1)</f>
        <v>6420.3665987780041</v>
      </c>
      <c r="X10" s="65">
        <f>SUM('9. S1 DCBP'!P39)</f>
        <v>6932.7902240325866</v>
      </c>
      <c r="Y10" s="48">
        <v>0</v>
      </c>
      <c r="Z10" s="66">
        <f>SUM((V10)-(X10))*(-1)</f>
        <v>6932.7902240325866</v>
      </c>
      <c r="AA10" s="65">
        <f>SUM('9. S1 DCBP'!X39)</f>
        <v>7445.2138492871709</v>
      </c>
      <c r="AB10" s="48">
        <v>0</v>
      </c>
      <c r="AC10" s="66">
        <f>SUM((Y10)-(AA10))*(-1)</f>
        <v>7445.2138492871709</v>
      </c>
      <c r="AD10" s="65">
        <f t="shared" ref="AD10:AD15" si="0">SUM(E10,G10,I10,L10,O10,R10,U10,X10,AA10)</f>
        <v>49974.365241004751</v>
      </c>
      <c r="AE10" s="66">
        <f t="shared" ref="AE10:AE15" si="1">SUM(C10)-(AD10)</f>
        <v>-43374.365241004751</v>
      </c>
    </row>
    <row r="11" spans="1:33" s="37" customFormat="1" ht="27.75" customHeight="1" x14ac:dyDescent="0.3">
      <c r="A11" s="16" t="s">
        <v>15</v>
      </c>
      <c r="C11" s="65">
        <v>144009</v>
      </c>
      <c r="E11" s="18">
        <f>SUM('9. S1 DCBP'!H11)</f>
        <v>2146.1507128309577</v>
      </c>
      <c r="F11" s="65">
        <f t="shared" ref="F11:F27" si="2">SUM(C11)-(E11)</f>
        <v>141862.84928716905</v>
      </c>
      <c r="G11" s="65">
        <f>SUM('9. S1 DCBP'!P11)</f>
        <v>5877.8004073319753</v>
      </c>
      <c r="H11" s="65">
        <f t="shared" ref="H11:H27" si="3">SUM(F11)-(G11)</f>
        <v>135985.04887983709</v>
      </c>
      <c r="I11" s="65">
        <f>SUM('9. S1 DCBP'!X11)</f>
        <v>6410.3190767141896</v>
      </c>
      <c r="J11" s="65">
        <f>SUM(H11)-((I11)+(K10))</f>
        <v>124601.99389002039</v>
      </c>
      <c r="K11" s="65"/>
      <c r="L11" s="65">
        <f>SUM('9. S1 DCBP'!H25)</f>
        <v>7073.4555329260011</v>
      </c>
      <c r="M11" s="65">
        <f>SUM(J11)-((L11)+(N10))</f>
        <v>112163.16157501699</v>
      </c>
      <c r="N11" s="65"/>
      <c r="O11" s="65">
        <f>SUM('9. S1 DCBP'!P25)</f>
        <v>7937.5424304141206</v>
      </c>
      <c r="P11" s="65">
        <f>SUM(M11)-((O11)+(Q10))</f>
        <v>98377.961303462333</v>
      </c>
      <c r="Q11" s="66"/>
      <c r="R11" s="65">
        <f>SUM('9. S1 DCBP'!X25)</f>
        <v>8912.1520706042102</v>
      </c>
      <c r="S11" s="65">
        <f>SUM(P11)-((R11)+(T10)+(T12))</f>
        <v>78082.887983706722</v>
      </c>
      <c r="T11" s="65"/>
      <c r="U11" s="65">
        <f>SUM('9. S1 DCBP'!H40)</f>
        <v>10067.617107942971</v>
      </c>
      <c r="V11" s="65">
        <f>SUM(S11)-((U11)+(W10)+(W12))</f>
        <v>52361.231500339447</v>
      </c>
      <c r="W11" s="65"/>
      <c r="X11" s="65">
        <f>SUM('9. S1 DCBP'!P40)</f>
        <v>11062.321792260695</v>
      </c>
      <c r="Y11" s="65">
        <f>SUM(V11)-((X11)+(Z10)+(Z12)+(Z13))</f>
        <v>22322.032586558042</v>
      </c>
      <c r="Z11" s="65"/>
      <c r="AA11" s="65">
        <f>SUM('9. S1 DCBP'!X40)</f>
        <v>12036.931432450781</v>
      </c>
      <c r="AB11" s="48">
        <v>0</v>
      </c>
      <c r="AC11" s="92">
        <f>SUM((Y11)-((AA11)+(AC12)+(AC13)))*(-1)</f>
        <v>4595.2790224032615</v>
      </c>
      <c r="AD11" s="65">
        <f t="shared" si="0"/>
        <v>71524.290563475894</v>
      </c>
      <c r="AE11" s="65">
        <f t="shared" si="1"/>
        <v>72484.709436524106</v>
      </c>
      <c r="AF11" s="48" t="s">
        <v>158</v>
      </c>
    </row>
    <row r="12" spans="1:33" s="37" customFormat="1" ht="13.8" x14ac:dyDescent="0.3">
      <c r="A12" s="16" t="s">
        <v>16</v>
      </c>
      <c r="C12" s="65">
        <v>31309</v>
      </c>
      <c r="E12" s="18">
        <f>SUM('9. S1 DCBP'!H12)</f>
        <v>2290.8350305498984</v>
      </c>
      <c r="F12" s="65">
        <f t="shared" si="2"/>
        <v>29018.164969450103</v>
      </c>
      <c r="G12" s="65">
        <f>SUM('9. S1 DCBP'!P12)</f>
        <v>5978.2756279701289</v>
      </c>
      <c r="H12" s="65">
        <f t="shared" si="3"/>
        <v>23039.889341479975</v>
      </c>
      <c r="I12" s="65">
        <f>SUM('9. S1 DCBP'!X12)</f>
        <v>6259.6062457569597</v>
      </c>
      <c r="J12" s="65">
        <f>SUM(H12)-(I12)</f>
        <v>16780.283095723014</v>
      </c>
      <c r="K12" s="65"/>
      <c r="L12" s="65">
        <f>SUM('9. S1 DCBP'!H26)</f>
        <v>6631.3645621181258</v>
      </c>
      <c r="M12" s="65">
        <f>SUM(J12)-(L12)</f>
        <v>10148.918533604889</v>
      </c>
      <c r="N12" s="65"/>
      <c r="O12" s="65">
        <f>SUM('9. S1 DCBP'!P26)</f>
        <v>7224.1683638832319</v>
      </c>
      <c r="P12" s="65">
        <f>SUM(M12)-(O12)</f>
        <v>2924.7501697216567</v>
      </c>
      <c r="Q12" s="66"/>
      <c r="R12" s="65">
        <f>SUM('9. S1 DCBP'!X26)</f>
        <v>7917.4473862864907</v>
      </c>
      <c r="S12" s="66">
        <v>0</v>
      </c>
      <c r="T12" s="66">
        <f>SUM((P12)-(R12))*(-1)</f>
        <v>4992.697216564834</v>
      </c>
      <c r="U12" s="65">
        <f>SUM('9. S1 DCBP'!H41)</f>
        <v>9233.6727766463009</v>
      </c>
      <c r="V12" s="48">
        <v>0</v>
      </c>
      <c r="W12" s="66">
        <f>SUM((S12)-(U12))*(-1)</f>
        <v>9233.6727766463009</v>
      </c>
      <c r="X12" s="65">
        <f>SUM('9. S1 DCBP'!P41)</f>
        <v>9957.094365241006</v>
      </c>
      <c r="Y12" s="48">
        <v>0</v>
      </c>
      <c r="Z12" s="66">
        <f>SUM((V12)-(X12))*(-1)</f>
        <v>9957.094365241006</v>
      </c>
      <c r="AA12" s="65">
        <f>SUM('9. S1 DCBP'!X41)</f>
        <v>10680.515953835709</v>
      </c>
      <c r="AB12" s="48">
        <v>0</v>
      </c>
      <c r="AC12" s="66">
        <f>SUM((Y12)-(AA12))*(-1)</f>
        <v>10680.515953835709</v>
      </c>
      <c r="AD12" s="65">
        <f t="shared" si="0"/>
        <v>66172.980312287851</v>
      </c>
      <c r="AE12" s="66">
        <f t="shared" si="1"/>
        <v>-34863.980312287851</v>
      </c>
    </row>
    <row r="13" spans="1:33" s="37" customFormat="1" ht="13.8" x14ac:dyDescent="0.3">
      <c r="A13" s="16" t="s">
        <v>17</v>
      </c>
      <c r="C13" s="65">
        <v>18420</v>
      </c>
      <c r="E13" s="18">
        <f>SUM('9. S1 DCBP'!H13)</f>
        <v>683.2315003394433</v>
      </c>
      <c r="F13" s="65">
        <f t="shared" si="2"/>
        <v>17736.768499660557</v>
      </c>
      <c r="G13" s="65">
        <f>SUM('9. S1 DCBP'!P13)</f>
        <v>1919.0767141887304</v>
      </c>
      <c r="H13" s="65">
        <f t="shared" si="3"/>
        <v>15817.691785471827</v>
      </c>
      <c r="I13" s="65">
        <f>SUM('9. S1 DCBP'!X13)</f>
        <v>2170.2647657841139</v>
      </c>
      <c r="J13" s="65">
        <f>SUM(H13)-(I13)</f>
        <v>13647.427019687713</v>
      </c>
      <c r="K13" s="65"/>
      <c r="L13" s="65">
        <f>SUM('9. S1 DCBP'!H27)</f>
        <v>2451.5953835709438</v>
      </c>
      <c r="M13" s="65">
        <f>SUM(J13)-(L13)</f>
        <v>11195.831636116769</v>
      </c>
      <c r="N13" s="65"/>
      <c r="O13" s="65">
        <f>SUM('9. S1 DCBP'!P27)</f>
        <v>2793.2111337406664</v>
      </c>
      <c r="P13" s="65">
        <f>SUM(M13)-(O13)</f>
        <v>8402.6205023761031</v>
      </c>
      <c r="Q13" s="66"/>
      <c r="R13" s="65">
        <f>SUM('9. S1 DCBP'!X27)</f>
        <v>3144.874405974203</v>
      </c>
      <c r="S13" s="65">
        <f>SUM(P13)-(R13)</f>
        <v>5257.7460964019001</v>
      </c>
      <c r="T13" s="65"/>
      <c r="U13" s="65">
        <f>SUM('9. S1 DCBP'!H42)</f>
        <v>3496.5376782077401</v>
      </c>
      <c r="V13" s="65">
        <f>SUM(S13)-(U13)</f>
        <v>1761.20841819416</v>
      </c>
      <c r="W13" s="65"/>
      <c r="X13" s="65">
        <f>SUM('9. S1 DCBP'!P42)</f>
        <v>3848.2009504412772</v>
      </c>
      <c r="Y13" s="66">
        <v>0</v>
      </c>
      <c r="Z13" s="66">
        <f>SUM((V13)-(X13))*(-1)</f>
        <v>2086.9925322471172</v>
      </c>
      <c r="AA13" s="65">
        <f>SUM('9. S1 DCBP'!X42)</f>
        <v>4199.8642226748143</v>
      </c>
      <c r="AB13" s="48">
        <v>0</v>
      </c>
      <c r="AC13" s="66">
        <f>SUM((Y13)-(AA13))*(-1)</f>
        <v>4199.8642226748143</v>
      </c>
      <c r="AD13" s="65">
        <f t="shared" si="0"/>
        <v>24706.85675492193</v>
      </c>
      <c r="AE13" s="66">
        <f t="shared" si="1"/>
        <v>-6286.8567549219297</v>
      </c>
    </row>
    <row r="14" spans="1:33" s="37" customFormat="1" ht="13.8" x14ac:dyDescent="0.3">
      <c r="A14" s="16" t="s">
        <v>18</v>
      </c>
      <c r="C14" s="65">
        <v>94319</v>
      </c>
      <c r="E14" s="18">
        <f>SUM('9. S1 DCBP'!H14)</f>
        <v>1241.8737270875768</v>
      </c>
      <c r="F14" s="65">
        <f t="shared" si="2"/>
        <v>93077.126272912428</v>
      </c>
      <c r="G14" s="65">
        <f>SUM('9. S1 DCBP'!P14)</f>
        <v>3566.8703326544464</v>
      </c>
      <c r="H14" s="65">
        <f t="shared" si="3"/>
        <v>89510.255940257979</v>
      </c>
      <c r="I14" s="65">
        <f>SUM('9. S1 DCBP'!X14)</f>
        <v>4059.1989137813989</v>
      </c>
      <c r="J14" s="65">
        <f>SUM(H14)-((I14)+(K15))</f>
        <v>81877.411405295323</v>
      </c>
      <c r="K14" s="65"/>
      <c r="L14" s="65">
        <f>SUM('9. S1 DCBP'!H28)</f>
        <v>4631.9076714188732</v>
      </c>
      <c r="M14" s="65">
        <f>SUM(J14)-((L14)+(N15))</f>
        <v>72673.881194840462</v>
      </c>
      <c r="N14" s="65"/>
      <c r="O14" s="65">
        <f>SUM('9. S1 DCBP'!P28)</f>
        <v>5315.1391717583165</v>
      </c>
      <c r="P14" s="65">
        <f>SUM(M14)-((O14)+(O15))</f>
        <v>62405.31364562118</v>
      </c>
      <c r="Q14" s="66"/>
      <c r="R14" s="65">
        <f>SUM('9. S1 DCBP'!X28)</f>
        <v>6098.8458927359143</v>
      </c>
      <c r="S14" s="65">
        <f>SUM(P14)-((R14)+(T15))</f>
        <v>50890.853360488793</v>
      </c>
      <c r="T14" s="65"/>
      <c r="U14" s="65">
        <f>SUM('9. S1 DCBP'!H43)</f>
        <v>7766.7345553292607</v>
      </c>
      <c r="V14" s="65">
        <f>SUM(S14)-((U14)+(W15))</f>
        <v>37246.318397827556</v>
      </c>
      <c r="W14" s="65"/>
      <c r="X14" s="65">
        <f>SUM('9. S1 DCBP'!P43)</f>
        <v>8771.4867617107939</v>
      </c>
      <c r="Y14" s="65">
        <f>SUM(V14)-(X14+Z15)</f>
        <v>22134.845213849279</v>
      </c>
      <c r="Z14" s="66"/>
      <c r="AA14" s="65">
        <f>SUM('9. S1 DCBP'!X43)</f>
        <v>9776.2389680923297</v>
      </c>
      <c r="AB14" s="48">
        <v>0</v>
      </c>
      <c r="AC14" s="92">
        <f>SUM((Y14)-(AA14+AC10+AC15))*(-1)</f>
        <v>1888.7800407332106</v>
      </c>
      <c r="AD14" s="65">
        <f t="shared" si="0"/>
        <v>51228.295994568914</v>
      </c>
      <c r="AE14" s="65">
        <f t="shared" si="1"/>
        <v>43090.704005431086</v>
      </c>
      <c r="AF14" s="48" t="s">
        <v>159</v>
      </c>
    </row>
    <row r="15" spans="1:33" s="37" customFormat="1" ht="13.8" x14ac:dyDescent="0.3">
      <c r="A15" s="16" t="s">
        <v>379</v>
      </c>
      <c r="C15" s="65">
        <v>6500</v>
      </c>
      <c r="E15" s="18">
        <f>SUM('9. S1 DCBP'!H15)</f>
        <v>1603.5845213849286</v>
      </c>
      <c r="F15" s="65">
        <f t="shared" si="2"/>
        <v>4896.4154786150712</v>
      </c>
      <c r="G15" s="65">
        <f>SUM('9. S1 DCBP'!P15)</f>
        <v>4159.6741344195525</v>
      </c>
      <c r="H15" s="66">
        <f t="shared" si="3"/>
        <v>736.74134419551865</v>
      </c>
      <c r="I15" s="65">
        <f>SUM('9. S1 DCBP'!X15)</f>
        <v>4310.3869653767824</v>
      </c>
      <c r="J15" s="66">
        <v>0</v>
      </c>
      <c r="K15" s="66">
        <f>SUM((H15)-(I15))*(-1)</f>
        <v>3573.6456211812638</v>
      </c>
      <c r="L15" s="65">
        <f>SUM('9. S1 DCBP'!H29)</f>
        <v>4571.6225390359823</v>
      </c>
      <c r="M15" s="48">
        <v>0</v>
      </c>
      <c r="N15" s="66">
        <f>SUM((J15)-(L15))*(-1)</f>
        <v>4571.6225390359823</v>
      </c>
      <c r="O15" s="65">
        <f>SUM('9. S1 DCBP'!P29)</f>
        <v>4953.4283774609648</v>
      </c>
      <c r="P15" s="48">
        <v>0</v>
      </c>
      <c r="Q15" s="66">
        <f t="shared" ref="Q15" si="4">SUM((M15)-(O15))*(-1)</f>
        <v>4953.4283774609648</v>
      </c>
      <c r="R15" s="65">
        <f>SUM('9. S1 DCBP'!X29)</f>
        <v>5415.6143923964701</v>
      </c>
      <c r="S15" s="48">
        <v>0</v>
      </c>
      <c r="T15" s="66">
        <f t="shared" ref="T15" si="5">SUM((P15)-(R15))*(-1)</f>
        <v>5415.6143923964701</v>
      </c>
      <c r="U15" s="65">
        <f>SUM('9. S1 DCBP'!H44)</f>
        <v>5877.8004073319753</v>
      </c>
      <c r="V15" s="48">
        <v>0</v>
      </c>
      <c r="W15" s="66">
        <f t="shared" ref="W15" si="6">SUM((S15)-(U15))*(-1)</f>
        <v>5877.8004073319753</v>
      </c>
      <c r="X15" s="65">
        <f>SUM('9. S1 DCBP'!P44)</f>
        <v>6339.9864222674832</v>
      </c>
      <c r="Y15" s="48">
        <v>0</v>
      </c>
      <c r="Z15" s="66">
        <f t="shared" ref="Z15" si="7">SUM((V15)-(X15))*(-1)</f>
        <v>6339.9864222674832</v>
      </c>
      <c r="AA15" s="65">
        <f>SUM('9. S1 DCBP'!X44)</f>
        <v>6802.1724372029885</v>
      </c>
      <c r="AB15" s="48">
        <v>0</v>
      </c>
      <c r="AC15" s="66">
        <f t="shared" ref="AC15" si="8">SUM((Y15)-(AA15))*(-1)</f>
        <v>6802.1724372029885</v>
      </c>
      <c r="AD15" s="65">
        <f t="shared" si="0"/>
        <v>44034.270196877122</v>
      </c>
      <c r="AE15" s="66">
        <f t="shared" si="1"/>
        <v>-37534.270196877122</v>
      </c>
      <c r="AF15" s="65"/>
      <c r="AG15" s="65"/>
    </row>
    <row r="16" spans="1:33" s="43" customFormat="1" ht="12.75" x14ac:dyDescent="0.2">
      <c r="A16" s="15" t="s">
        <v>160</v>
      </c>
      <c r="C16" s="67">
        <f>SUM(C10:C15)</f>
        <v>301157</v>
      </c>
      <c r="E16" s="67">
        <f>SUM(E10:E15)</f>
        <v>9782.2674813306185</v>
      </c>
      <c r="F16" s="67">
        <f t="shared" ref="F16:H16" si="9">SUM(F10:F15)</f>
        <v>291374.73251866945</v>
      </c>
      <c r="G16" s="67">
        <f>SUM(G10:G15)</f>
        <v>26254.175152749493</v>
      </c>
      <c r="H16" s="67">
        <f t="shared" si="9"/>
        <v>265120.55736591993</v>
      </c>
      <c r="I16" s="67">
        <f>SUM(I10:I15)</f>
        <v>28213.441955193488</v>
      </c>
      <c r="J16" s="67">
        <f>SUM(J10:J14)</f>
        <v>236907.11541072646</v>
      </c>
      <c r="K16" s="68">
        <f>SUM(K10:K15)</f>
        <v>8546.381534283777</v>
      </c>
      <c r="L16" s="67">
        <f>SUM(L10:L15)</f>
        <v>30725.322471147319</v>
      </c>
      <c r="M16" s="67">
        <f t="shared" ref="M16:V16" si="10">SUM(M10:M15)</f>
        <v>206181.79293957911</v>
      </c>
      <c r="N16" s="68">
        <f>SUM(N10:N15)</f>
        <v>9936.9993211133751</v>
      </c>
      <c r="O16" s="67">
        <f>SUM(O10:O15)</f>
        <v>34071.147318397838</v>
      </c>
      <c r="P16" s="67">
        <f t="shared" si="10"/>
        <v>172110.64562118126</v>
      </c>
      <c r="Q16" s="68">
        <f>SUM(Q10:Q15)</f>
        <v>10801.086218601497</v>
      </c>
      <c r="R16" s="67">
        <f>SUM(R10:R15)</f>
        <v>37879.15818058385</v>
      </c>
      <c r="S16" s="67">
        <f>SUM(S10:S15)</f>
        <v>134231.48744059741</v>
      </c>
      <c r="T16" s="68">
        <f>SUM(T10:T15)</f>
        <v>16798.535641547864</v>
      </c>
      <c r="U16" s="67">
        <f>SUM(U10:U15)</f>
        <v>42862.729124236248</v>
      </c>
      <c r="V16" s="67">
        <f t="shared" si="10"/>
        <v>91368.758316361171</v>
      </c>
      <c r="W16" s="68">
        <f t="shared" ref="W16:AE16" si="11">SUM(W10:W15)</f>
        <v>21531.83978275628</v>
      </c>
      <c r="X16" s="67">
        <f t="shared" si="11"/>
        <v>46911.880515953839</v>
      </c>
      <c r="Y16" s="67">
        <f t="shared" si="11"/>
        <v>44456.877800407325</v>
      </c>
      <c r="Z16" s="68">
        <f t="shared" si="11"/>
        <v>25316.863543788193</v>
      </c>
      <c r="AA16" s="67">
        <f t="shared" si="11"/>
        <v>50940.936863543793</v>
      </c>
      <c r="AB16" s="68">
        <f t="shared" si="11"/>
        <v>0</v>
      </c>
      <c r="AC16" s="68">
        <f t="shared" si="11"/>
        <v>35611.825526137152</v>
      </c>
      <c r="AD16" s="67">
        <f t="shared" si="11"/>
        <v>307641.05906313646</v>
      </c>
      <c r="AE16" s="68">
        <f t="shared" si="11"/>
        <v>-6484.0590631364612</v>
      </c>
      <c r="AF16" s="48" t="s">
        <v>161</v>
      </c>
    </row>
    <row r="17" spans="1:32" s="37" customFormat="1" ht="12.75" x14ac:dyDescent="0.2">
      <c r="A17" s="16" t="s">
        <v>162</v>
      </c>
      <c r="C17" s="65">
        <f>SUM(C10:C15)</f>
        <v>301157</v>
      </c>
      <c r="D17" s="65"/>
      <c r="E17" s="65">
        <f t="shared" ref="E17:I17" si="12">SUM(E10:E15)</f>
        <v>9782.2674813306185</v>
      </c>
      <c r="F17" s="65">
        <f>SUM(C17)-(E17)</f>
        <v>291374.73251866939</v>
      </c>
      <c r="G17" s="65">
        <f t="shared" si="12"/>
        <v>26254.175152749493</v>
      </c>
      <c r="H17" s="65">
        <f>SUM(F17)-(G17)</f>
        <v>265120.55736591993</v>
      </c>
      <c r="I17" s="65">
        <f t="shared" si="12"/>
        <v>28213.441955193488</v>
      </c>
      <c r="J17" s="65">
        <f>SUM(H17)-(I17)</f>
        <v>236907.11541072643</v>
      </c>
      <c r="K17" s="65"/>
      <c r="L17" s="65">
        <f>SUM(L10:L15)</f>
        <v>30725.322471147319</v>
      </c>
      <c r="M17" s="65">
        <f>SUM(J17)-(L17)</f>
        <v>206181.79293957911</v>
      </c>
      <c r="N17" s="65"/>
      <c r="O17" s="65">
        <f>SUM(O10:O15)</f>
        <v>34071.147318397838</v>
      </c>
      <c r="P17" s="65">
        <f>SUM(M17)-(O17)</f>
        <v>172110.64562118129</v>
      </c>
      <c r="Q17" s="65"/>
      <c r="R17" s="65">
        <f>SUM(R10:R15)</f>
        <v>37879.15818058385</v>
      </c>
      <c r="S17" s="65">
        <f>SUM(P17)-(R17)</f>
        <v>134231.48744059744</v>
      </c>
      <c r="T17" s="65"/>
      <c r="U17" s="65">
        <f>SUM(U10:U15)</f>
        <v>42862.729124236248</v>
      </c>
      <c r="V17" s="65">
        <f>SUM(S17)-(U17)</f>
        <v>91368.7583163612</v>
      </c>
      <c r="W17" s="65"/>
      <c r="X17" s="65">
        <f>SUM(X10:X15)</f>
        <v>46911.880515953839</v>
      </c>
      <c r="Y17" s="65">
        <f>SUM(V17)-(X17)</f>
        <v>44456.877800407361</v>
      </c>
      <c r="Z17" s="65"/>
      <c r="AA17" s="65">
        <f>SUM(AA10:AA15)</f>
        <v>50940.936863543793</v>
      </c>
      <c r="AB17" s="92">
        <f>SUM(Y17)-(AA17)</f>
        <v>-6484.0590631364321</v>
      </c>
      <c r="AC17" s="66"/>
      <c r="AD17" s="65">
        <f>SUM(AD10:AD15)</f>
        <v>307641.05906313646</v>
      </c>
      <c r="AE17" s="66">
        <f>SUM(C17)-(AD17)</f>
        <v>-6484.0590631364612</v>
      </c>
      <c r="AF17" s="48"/>
    </row>
    <row r="18" spans="1:32" s="37" customFormat="1" ht="12.75" x14ac:dyDescent="0.2">
      <c r="A18" s="16"/>
      <c r="C18" s="65"/>
      <c r="E18" s="18"/>
      <c r="F18" s="65"/>
      <c r="G18" s="65"/>
      <c r="H18" s="66"/>
      <c r="I18" s="69" t="s">
        <v>243</v>
      </c>
      <c r="K18" s="66"/>
      <c r="L18" s="65"/>
      <c r="M18" s="48"/>
      <c r="N18" s="48"/>
      <c r="O18" s="65"/>
      <c r="P18" s="48"/>
      <c r="Q18" s="48"/>
      <c r="R18" s="65"/>
      <c r="S18" s="48"/>
      <c r="T18" s="48"/>
      <c r="U18" s="65"/>
      <c r="V18" s="48"/>
      <c r="W18" s="48"/>
      <c r="X18" s="65"/>
      <c r="Y18" s="48"/>
      <c r="Z18" s="48"/>
      <c r="AA18" s="65"/>
      <c r="AB18" s="48"/>
      <c r="AD18" s="65"/>
      <c r="AE18" s="67"/>
    </row>
    <row r="19" spans="1:32" s="37" customFormat="1" ht="12.75" x14ac:dyDescent="0.2">
      <c r="A19" s="16"/>
      <c r="C19" s="65"/>
      <c r="E19" s="18"/>
      <c r="F19" s="65"/>
      <c r="G19" s="65"/>
      <c r="H19" s="66"/>
      <c r="I19" s="69" t="s">
        <v>164</v>
      </c>
      <c r="K19" s="66"/>
      <c r="L19" s="65"/>
      <c r="M19" s="48"/>
      <c r="N19" s="48"/>
      <c r="O19" s="65"/>
      <c r="P19" s="48"/>
      <c r="Q19" s="48"/>
      <c r="R19" s="65"/>
      <c r="S19" s="48"/>
      <c r="T19" s="48"/>
      <c r="U19" s="65"/>
      <c r="V19" s="48"/>
      <c r="W19" s="48"/>
      <c r="X19" s="65"/>
      <c r="Y19" s="48"/>
      <c r="Z19" s="48"/>
      <c r="AA19" s="65"/>
      <c r="AB19" s="48"/>
      <c r="AD19" s="65"/>
      <c r="AE19" s="65"/>
    </row>
    <row r="20" spans="1:32" s="37" customFormat="1" ht="12.75" x14ac:dyDescent="0.2">
      <c r="A20" s="16"/>
      <c r="C20" s="65"/>
      <c r="E20" s="18"/>
      <c r="F20" s="65"/>
      <c r="G20" s="65"/>
      <c r="H20" s="66"/>
      <c r="I20" s="65"/>
      <c r="J20" s="69"/>
      <c r="K20" s="66"/>
      <c r="L20" s="65"/>
      <c r="M20" s="48"/>
      <c r="N20" s="48"/>
      <c r="O20" s="65"/>
      <c r="P20" s="48"/>
      <c r="R20" s="69" t="s">
        <v>165</v>
      </c>
      <c r="U20" s="65"/>
      <c r="V20" s="48"/>
      <c r="W20" s="48"/>
      <c r="X20" s="65"/>
      <c r="Y20" s="48"/>
      <c r="Z20" s="48"/>
      <c r="AA20" s="65"/>
      <c r="AB20" s="48"/>
      <c r="AD20" s="65"/>
      <c r="AE20" s="65"/>
    </row>
    <row r="21" spans="1:32" s="37" customFormat="1" ht="12.75" x14ac:dyDescent="0.2">
      <c r="A21" s="16"/>
      <c r="C21" s="65"/>
      <c r="E21" s="18"/>
      <c r="F21" s="65"/>
      <c r="G21" s="65"/>
      <c r="H21" s="66"/>
      <c r="I21" s="65"/>
      <c r="J21" s="69"/>
      <c r="K21" s="66"/>
      <c r="L21" s="65"/>
      <c r="M21" s="48"/>
      <c r="N21" s="48"/>
      <c r="O21" s="65"/>
      <c r="P21" s="48"/>
      <c r="Q21" s="48"/>
      <c r="R21" s="65"/>
      <c r="S21" s="69"/>
      <c r="T21" s="69"/>
      <c r="U21" s="65"/>
      <c r="X21" s="69" t="s">
        <v>278</v>
      </c>
      <c r="Z21" s="48"/>
      <c r="AA21" s="65"/>
      <c r="AB21" s="48"/>
      <c r="AD21" s="65"/>
      <c r="AE21" s="65"/>
    </row>
    <row r="22" spans="1:32" s="37" customFormat="1" ht="12.75" x14ac:dyDescent="0.2">
      <c r="A22" s="16"/>
      <c r="C22" s="65"/>
      <c r="E22" s="18"/>
      <c r="F22" s="65"/>
      <c r="G22" s="65"/>
      <c r="H22" s="66"/>
      <c r="I22" s="65"/>
      <c r="J22" s="69"/>
      <c r="K22" s="66"/>
      <c r="L22" s="65"/>
      <c r="M22" s="48"/>
      <c r="N22" s="48"/>
      <c r="O22" s="65"/>
      <c r="P22" s="48"/>
      <c r="Q22" s="48"/>
      <c r="R22" s="65"/>
      <c r="S22" s="69"/>
      <c r="T22" s="69"/>
      <c r="U22" s="65"/>
      <c r="X22" s="65"/>
      <c r="Y22" s="69"/>
      <c r="Z22" s="69"/>
      <c r="AA22" s="65"/>
      <c r="AB22" s="70" t="s">
        <v>166</v>
      </c>
      <c r="AD22" s="65"/>
      <c r="AE22" s="65"/>
    </row>
    <row r="23" spans="1:32" s="37" customFormat="1" ht="12.75" x14ac:dyDescent="0.2">
      <c r="A23" s="16"/>
      <c r="C23" s="65"/>
      <c r="E23" s="18"/>
      <c r="F23" s="65"/>
      <c r="G23" s="65"/>
      <c r="H23" s="66"/>
      <c r="I23" s="66"/>
      <c r="J23" s="65"/>
      <c r="K23" s="69"/>
      <c r="L23" s="66"/>
      <c r="M23" s="65"/>
      <c r="N23" s="48"/>
      <c r="O23" s="48"/>
      <c r="P23" s="65"/>
      <c r="Q23" s="48"/>
      <c r="R23" s="48"/>
      <c r="S23" s="65"/>
      <c r="T23" s="69"/>
      <c r="U23" s="69"/>
      <c r="V23" s="70" t="s">
        <v>227</v>
      </c>
      <c r="Z23" s="69"/>
      <c r="AA23" s="69"/>
      <c r="AB23" s="65"/>
      <c r="AE23" s="65"/>
      <c r="AF23" s="65"/>
    </row>
    <row r="24" spans="1:32" s="37" customFormat="1" ht="12.75" x14ac:dyDescent="0.2">
      <c r="A24" s="16"/>
      <c r="C24" s="65"/>
      <c r="E24" s="18"/>
      <c r="F24" s="65"/>
      <c r="G24" s="65"/>
      <c r="H24" s="66"/>
      <c r="I24" s="65"/>
      <c r="J24" s="69"/>
      <c r="K24" s="66"/>
      <c r="L24" s="65"/>
      <c r="M24" s="48"/>
      <c r="N24" s="48"/>
      <c r="O24" s="65"/>
      <c r="P24" s="48"/>
      <c r="Q24" s="48"/>
      <c r="R24" s="65"/>
      <c r="S24" s="69"/>
      <c r="T24" s="69"/>
      <c r="U24" s="65"/>
      <c r="X24" s="65"/>
      <c r="Y24" s="69"/>
      <c r="Z24" s="69"/>
      <c r="AA24" s="65"/>
      <c r="AB24" s="70"/>
      <c r="AD24" s="65"/>
      <c r="AE24" s="65"/>
    </row>
    <row r="25" spans="1:32" s="37" customFormat="1" ht="12.75" x14ac:dyDescent="0.2">
      <c r="A25" s="16" t="s">
        <v>19</v>
      </c>
      <c r="C25" s="65">
        <v>130658</v>
      </c>
      <c r="E25" s="18">
        <f>SUM('9. S1 DCBP'!H17)</f>
        <v>1969.3143245078072</v>
      </c>
      <c r="F25" s="65">
        <f t="shared" si="2"/>
        <v>128688.68567549219</v>
      </c>
      <c r="G25" s="65">
        <f>SUM('9. S1 DCBP'!P17)</f>
        <v>4923.2858112695176</v>
      </c>
      <c r="H25" s="65">
        <f t="shared" si="3"/>
        <v>123765.39986422268</v>
      </c>
      <c r="I25" s="65">
        <f>SUM('9. S1 DCBP'!X17)</f>
        <v>5455.8044806517319</v>
      </c>
      <c r="J25" s="65">
        <f>SUM(H25)-(I25)</f>
        <v>118309.59538357095</v>
      </c>
      <c r="K25" s="65"/>
      <c r="L25" s="65">
        <f>SUM('9. S1 DCBP'!H31)</f>
        <v>5827.562797012899</v>
      </c>
      <c r="M25" s="65">
        <f>SUM(J25)-(L25)</f>
        <v>112482.03258655805</v>
      </c>
      <c r="N25" s="65"/>
      <c r="O25" s="65">
        <f>SUM('9. S1 DCBP'!P31)</f>
        <v>6319.8913781398505</v>
      </c>
      <c r="P25" s="65">
        <f>SUM(M25)-(O25)</f>
        <v>106162.14120841821</v>
      </c>
      <c r="Q25" s="65"/>
      <c r="R25" s="65">
        <f>SUM('9. S1 DCBP'!X31)</f>
        <v>6802.1724372029885</v>
      </c>
      <c r="S25" s="65">
        <f>SUM(P25)-(R25)</f>
        <v>99359.968771215223</v>
      </c>
      <c r="T25" s="65"/>
      <c r="U25" s="65">
        <f>SUM('9. S1 DCBP'!H46)</f>
        <v>7354.7861507128318</v>
      </c>
      <c r="V25" s="65">
        <f>SUM(S25)-(U25)</f>
        <v>92005.182620502397</v>
      </c>
      <c r="W25" s="65"/>
      <c r="X25" s="65">
        <f>SUM('9. S1 DCBP'!P46)</f>
        <v>7857.1622539035989</v>
      </c>
      <c r="Y25" s="65">
        <f>SUM(V25)-((X25)+(Z26))</f>
        <v>79397.375424304162</v>
      </c>
      <c r="Z25" s="65"/>
      <c r="AA25" s="65">
        <f>SUM('9. S1 DCBP'!X46)</f>
        <v>8359.5383570943668</v>
      </c>
      <c r="AB25" s="65">
        <f>SUM(Y25)-((AA25)+(AC26))</f>
        <v>65531.794976238991</v>
      </c>
      <c r="AD25" s="65">
        <f>SUM(E25,G25,I25,L25,O25,R25,U25,X25,AA25)</f>
        <v>54869.517990495588</v>
      </c>
      <c r="AE25" s="65">
        <f>SUM(C25)-(AD25)</f>
        <v>75788.482009504412</v>
      </c>
    </row>
    <row r="26" spans="1:32" s="37" customFormat="1" ht="12.75" x14ac:dyDescent="0.2">
      <c r="A26" s="16" t="s">
        <v>20</v>
      </c>
      <c r="C26" s="65">
        <v>24140</v>
      </c>
      <c r="E26" s="18">
        <f>SUM('9. S1 DCBP'!H18)</f>
        <v>1209.7216564833673</v>
      </c>
      <c r="F26" s="65">
        <f t="shared" si="2"/>
        <v>22930.278343516631</v>
      </c>
      <c r="G26" s="65">
        <f>SUM('9. S1 DCBP'!P18)</f>
        <v>3024.304141208419</v>
      </c>
      <c r="H26" s="65">
        <f t="shared" si="3"/>
        <v>19905.974202308211</v>
      </c>
      <c r="I26" s="65">
        <f>SUM('9. S1 DCBP'!X18)</f>
        <v>3285.539714867617</v>
      </c>
      <c r="J26" s="65">
        <f>SUM(H26)-(I26)</f>
        <v>16620.434487440594</v>
      </c>
      <c r="K26" s="65"/>
      <c r="L26" s="65">
        <f>SUM('9. S1 DCBP'!H32)</f>
        <v>3506.5852002715551</v>
      </c>
      <c r="M26" s="65">
        <f>SUM(J26)-(L26)</f>
        <v>13113.84928716904</v>
      </c>
      <c r="N26" s="65"/>
      <c r="O26" s="65">
        <f>SUM('9. S1 DCBP'!P32)</f>
        <v>3808.0108621860154</v>
      </c>
      <c r="P26" s="65">
        <f>SUM(M26)-(O26)</f>
        <v>9305.8384249830233</v>
      </c>
      <c r="Q26" s="65"/>
      <c r="R26" s="65">
        <f>SUM('9. S1 DCBP'!X32)</f>
        <v>4189.8167006109979</v>
      </c>
      <c r="S26" s="65">
        <f>SUM(P26)-(R26)</f>
        <v>5116.0217243720253</v>
      </c>
      <c r="T26" s="65"/>
      <c r="U26" s="65">
        <f>SUM('9. S1 DCBP'!H47)</f>
        <v>4742.4304141208431</v>
      </c>
      <c r="V26" s="66">
        <f>SUM(S26)-(U26)</f>
        <v>373.59131025118222</v>
      </c>
      <c r="W26" s="65"/>
      <c r="X26" s="65">
        <f>SUM('9. S1 DCBP'!P47)</f>
        <v>5124.2362525458248</v>
      </c>
      <c r="Y26" s="66">
        <v>0</v>
      </c>
      <c r="Z26" s="66">
        <f>SUM((V26)-(X26))*(-1)</f>
        <v>4750.6449422946425</v>
      </c>
      <c r="AA26" s="65">
        <f>SUM('9. S1 DCBP'!X47)</f>
        <v>5506.0420909708082</v>
      </c>
      <c r="AB26" s="66">
        <v>0</v>
      </c>
      <c r="AC26" s="66">
        <f>SUM((Y26)-(AA26))*(-1)</f>
        <v>5506.0420909708082</v>
      </c>
      <c r="AD26" s="65">
        <f>SUM(E26,G26,I26,L26,O26,R26,U26,X26,AA26)</f>
        <v>34396.687033265451</v>
      </c>
      <c r="AE26" s="66">
        <f>SUM(C26)-(AD26)</f>
        <v>-10256.687033265451</v>
      </c>
      <c r="AF26" s="48" t="s">
        <v>167</v>
      </c>
    </row>
    <row r="27" spans="1:32" s="37" customFormat="1" ht="13.8" x14ac:dyDescent="0.3">
      <c r="A27" s="16" t="s">
        <v>21</v>
      </c>
      <c r="C27" s="65">
        <v>116284</v>
      </c>
      <c r="E27" s="18">
        <f>SUM('9. S1 DCBP'!H19)</f>
        <v>1270.0067888662595</v>
      </c>
      <c r="F27" s="65">
        <f t="shared" si="2"/>
        <v>115013.99321113374</v>
      </c>
      <c r="G27" s="65">
        <f>SUM('9. S1 DCBP'!P19)</f>
        <v>3164.969450101833</v>
      </c>
      <c r="H27" s="65">
        <f t="shared" si="3"/>
        <v>111849.0237610319</v>
      </c>
      <c r="I27" s="65">
        <f>SUM('9. S1 DCBP'!X19)</f>
        <v>3586.9653767820773</v>
      </c>
      <c r="J27" s="65">
        <f>SUM(H27)-(I27)</f>
        <v>108262.05838424983</v>
      </c>
      <c r="K27" s="65"/>
      <c r="L27" s="65">
        <f>SUM('9. S1 DCBP'!H33)</f>
        <v>3818.0583842498299</v>
      </c>
      <c r="M27" s="65">
        <f>SUM(J27)-(L27)</f>
        <v>104444</v>
      </c>
      <c r="N27" s="65"/>
      <c r="O27" s="65">
        <f>SUM('9. S1 DCBP'!P33)</f>
        <v>4119.4840461642907</v>
      </c>
      <c r="P27" s="65">
        <f>SUM(M27)-(O27)</f>
        <v>100324.51595383571</v>
      </c>
      <c r="Q27" s="65"/>
      <c r="R27" s="65">
        <f>SUM('9. S1 DCBP'!X33)</f>
        <v>4451.0522742701978</v>
      </c>
      <c r="S27" s="65">
        <f>SUM(P27)-(R27)</f>
        <v>95873.46367956551</v>
      </c>
      <c r="T27" s="65"/>
      <c r="U27" s="65">
        <f>SUM('9. S1 DCBP'!H48)</f>
        <v>4782.6205023761022</v>
      </c>
      <c r="V27" s="65">
        <f>SUM(S27)-(U27)</f>
        <v>91090.84317718941</v>
      </c>
      <c r="W27" s="65"/>
      <c r="X27" s="65">
        <f>SUM('9. S1 DCBP'!P48)</f>
        <v>5114.1887304820093</v>
      </c>
      <c r="Y27" s="65">
        <f>SUM(V27)-(X27)</f>
        <v>85976.654446707398</v>
      </c>
      <c r="Z27" s="65"/>
      <c r="AA27" s="65">
        <f>SUM('9. S1 DCBP'!X48)</f>
        <v>5445.7569585879173</v>
      </c>
      <c r="AB27" s="65">
        <f>SUM(Y27)-(AA27)</f>
        <v>80530.897488119488</v>
      </c>
      <c r="AD27" s="65">
        <f>SUM(E27,G27,I27,L27,O27,R27,U27,X27,AA27)</f>
        <v>35753.102511880519</v>
      </c>
      <c r="AE27" s="65">
        <f>SUM(C27)-(AD27)</f>
        <v>80530.897488119488</v>
      </c>
    </row>
    <row r="28" spans="1:32" s="43" customFormat="1" ht="13.8" x14ac:dyDescent="0.3">
      <c r="A28" s="15" t="s">
        <v>160</v>
      </c>
      <c r="C28" s="67">
        <f>SUM(C25:C27)</f>
        <v>271082</v>
      </c>
      <c r="E28" s="71">
        <f>SUM(E25:E27)</f>
        <v>4449.042769857434</v>
      </c>
      <c r="F28" s="67">
        <f t="shared" ref="F28:J28" si="13">SUM(F25:F27)</f>
        <v>266632.95723014255</v>
      </c>
      <c r="G28" s="67">
        <f>SUM(G25:G27)</f>
        <v>11112.559402579769</v>
      </c>
      <c r="H28" s="67">
        <f t="shared" si="13"/>
        <v>255520.39782756282</v>
      </c>
      <c r="I28" s="67">
        <f>SUM(I25:I27)</f>
        <v>12328.309572301427</v>
      </c>
      <c r="J28" s="67">
        <f t="shared" si="13"/>
        <v>243192.08825526139</v>
      </c>
      <c r="K28" s="67"/>
      <c r="L28" s="67">
        <f>SUM(L25:L27)</f>
        <v>13152.206381534284</v>
      </c>
      <c r="M28" s="67">
        <f t="shared" ref="M28:V28" si="14">SUM(M25:M27)</f>
        <v>230039.88187372708</v>
      </c>
      <c r="N28" s="67"/>
      <c r="O28" s="67">
        <f>SUM(O25:O27)</f>
        <v>14247.386286490157</v>
      </c>
      <c r="P28" s="67">
        <f t="shared" si="14"/>
        <v>215792.49558723695</v>
      </c>
      <c r="Q28" s="67"/>
      <c r="R28" s="67">
        <f>SUM(R25:R27)</f>
        <v>15443.041412084185</v>
      </c>
      <c r="S28" s="67">
        <f t="shared" si="14"/>
        <v>200349.45417515276</v>
      </c>
      <c r="T28" s="67"/>
      <c r="U28" s="67">
        <f>SUM(U25:U27)</f>
        <v>16879.837067209777</v>
      </c>
      <c r="V28" s="67">
        <f t="shared" si="14"/>
        <v>183469.61710794299</v>
      </c>
      <c r="W28" s="67"/>
      <c r="X28" s="67">
        <f>SUM(X25:X27)</f>
        <v>18095.587236931431</v>
      </c>
      <c r="Y28" s="67">
        <f>SUM(Y25,Y27)</f>
        <v>165374.02987101156</v>
      </c>
      <c r="Z28" s="67"/>
      <c r="AA28" s="67">
        <f>SUM(AA25:AA27)</f>
        <v>19311.337406653092</v>
      </c>
      <c r="AB28" s="67">
        <f>SUM(AB25:AB27)</f>
        <v>146062.69246435846</v>
      </c>
      <c r="AD28" s="67">
        <f>SUM(AD25:AD27)</f>
        <v>125019.30753564156</v>
      </c>
      <c r="AE28" s="67">
        <f>SUM(AE25:AE27)</f>
        <v>146062.69246435846</v>
      </c>
      <c r="AF28" s="48"/>
    </row>
    <row r="29" spans="1:32" s="37" customFormat="1" ht="13.8" x14ac:dyDescent="0.3">
      <c r="A29" s="16" t="s">
        <v>162</v>
      </c>
      <c r="C29" s="65">
        <f>SUM(C21:C27)</f>
        <v>271082</v>
      </c>
      <c r="D29" s="65"/>
      <c r="E29" s="65">
        <f>SUM(E25:E27)</f>
        <v>4449.042769857434</v>
      </c>
      <c r="F29" s="65">
        <f>SUM(C29)-(E29)</f>
        <v>266632.95723014255</v>
      </c>
      <c r="G29" s="65">
        <f>SUM(G25:G27)</f>
        <v>11112.559402579769</v>
      </c>
      <c r="H29" s="65">
        <f>SUM(F29)-(G29)</f>
        <v>255520.39782756279</v>
      </c>
      <c r="I29" s="65">
        <f>SUM(I25:I27)</f>
        <v>12328.309572301427</v>
      </c>
      <c r="J29" s="65">
        <f>SUM(H29)-(I29)</f>
        <v>243192.08825526136</v>
      </c>
      <c r="K29" s="65"/>
      <c r="L29" s="65">
        <f>SUM(L25:L27)</f>
        <v>13152.206381534284</v>
      </c>
      <c r="M29" s="65">
        <f>SUM(J29)-(L29)</f>
        <v>230039.88187372708</v>
      </c>
      <c r="N29" s="65"/>
      <c r="O29" s="65">
        <f>SUM(O25:O27)</f>
        <v>14247.386286490157</v>
      </c>
      <c r="P29" s="65">
        <f>SUM(M29)-(O29)</f>
        <v>215792.49558723692</v>
      </c>
      <c r="Q29" s="65"/>
      <c r="R29" s="65">
        <f>SUM(R25:R27)</f>
        <v>15443.041412084185</v>
      </c>
      <c r="S29" s="65">
        <f>SUM(P29)-(R29)</f>
        <v>200349.45417515273</v>
      </c>
      <c r="T29" s="65"/>
      <c r="U29" s="65">
        <f>SUM(U25:U27)</f>
        <v>16879.837067209777</v>
      </c>
      <c r="V29" s="65">
        <f>SUM(S29)-(U29)</f>
        <v>183469.61710794296</v>
      </c>
      <c r="W29" s="65"/>
      <c r="X29" s="65">
        <f>SUM(X25:X27)</f>
        <v>18095.587236931431</v>
      </c>
      <c r="Y29" s="65">
        <f>SUM(V29)-(X29)</f>
        <v>165374.02987101153</v>
      </c>
      <c r="Z29" s="65"/>
      <c r="AA29" s="65">
        <f>SUM(AA25:AA27)</f>
        <v>19311.337406653092</v>
      </c>
      <c r="AB29" s="65">
        <f>SUM(Y29)-(AA29)</f>
        <v>146062.69246435844</v>
      </c>
      <c r="AC29" s="66"/>
      <c r="AD29" s="65">
        <f>SUM(AD25:AD27)</f>
        <v>125019.30753564156</v>
      </c>
      <c r="AE29" s="65">
        <f>SUM(C29)-(AD29)</f>
        <v>146062.69246435844</v>
      </c>
      <c r="AF29" s="48"/>
    </row>
    <row r="30" spans="1:32" s="26" customFormat="1" x14ac:dyDescent="0.3">
      <c r="A30" s="15"/>
      <c r="C30" s="54"/>
      <c r="E30" s="72"/>
      <c r="F30" s="54"/>
      <c r="G30" s="54"/>
      <c r="H30" s="54"/>
      <c r="I30" s="54"/>
      <c r="J30" s="54"/>
      <c r="K30" s="54"/>
      <c r="L30" s="54"/>
      <c r="M30" s="54"/>
      <c r="N30" s="54"/>
      <c r="O30" s="54"/>
      <c r="P30" s="54"/>
      <c r="Q30" s="54"/>
      <c r="R30" s="54"/>
      <c r="S30" s="54"/>
      <c r="T30" s="54"/>
      <c r="U30" s="54"/>
      <c r="V30" s="54"/>
      <c r="W30" s="54"/>
      <c r="X30" s="69" t="s">
        <v>277</v>
      </c>
      <c r="Y30" s="54"/>
      <c r="Z30" s="54"/>
      <c r="AA30" s="54"/>
      <c r="AB30" s="54"/>
      <c r="AD30" s="67"/>
      <c r="AE30" s="67"/>
      <c r="AF30" s="69"/>
    </row>
    <row r="31" spans="1:32" s="26" customFormat="1" x14ac:dyDescent="0.3">
      <c r="A31" s="15"/>
      <c r="C31" s="54"/>
      <c r="E31" s="72"/>
      <c r="F31" s="54"/>
      <c r="G31" s="54"/>
      <c r="H31" s="54"/>
      <c r="I31" s="54"/>
      <c r="J31" s="54"/>
      <c r="K31" s="54"/>
      <c r="L31" s="54"/>
      <c r="M31" s="54"/>
      <c r="N31" s="54"/>
      <c r="O31" s="54"/>
      <c r="P31" s="54"/>
      <c r="Q31" s="54"/>
      <c r="R31" s="54"/>
      <c r="S31" s="54"/>
      <c r="T31" s="54"/>
      <c r="U31" s="54"/>
      <c r="V31" s="54"/>
      <c r="W31" s="54"/>
      <c r="X31" s="69"/>
      <c r="Y31" s="54"/>
      <c r="Z31" s="54"/>
      <c r="AA31" s="54"/>
      <c r="AB31" s="54"/>
      <c r="AD31" s="67"/>
      <c r="AE31" s="67"/>
      <c r="AF31" s="69"/>
    </row>
    <row r="32" spans="1:32" s="22" customFormat="1" ht="28.8" x14ac:dyDescent="0.3">
      <c r="A32" s="73" t="s">
        <v>387</v>
      </c>
      <c r="C32" s="74">
        <f>SUM(C16,C28)</f>
        <v>572239</v>
      </c>
      <c r="E32" s="75">
        <f t="shared" ref="E32:J32" si="15">SUM(E16,E28)</f>
        <v>14231.310251188053</v>
      </c>
      <c r="F32" s="74">
        <f t="shared" si="15"/>
        <v>558007.689748812</v>
      </c>
      <c r="G32" s="74">
        <f t="shared" si="15"/>
        <v>37366.734555329262</v>
      </c>
      <c r="H32" s="74">
        <f t="shared" si="15"/>
        <v>520640.95519348275</v>
      </c>
      <c r="I32" s="74">
        <f t="shared" si="15"/>
        <v>40541.751527494911</v>
      </c>
      <c r="J32" s="74">
        <f t="shared" si="15"/>
        <v>480099.20366598782</v>
      </c>
      <c r="L32" s="74">
        <f>SUM(L16,L28)</f>
        <v>43877.5288526816</v>
      </c>
      <c r="M32" s="74">
        <f>SUM(M16,M28)</f>
        <v>436221.67481330619</v>
      </c>
      <c r="N32" s="74"/>
      <c r="O32" s="74">
        <f>SUM(O16,O28)</f>
        <v>48318.533604887998</v>
      </c>
      <c r="P32" s="74">
        <f>SUM(P16,P28)</f>
        <v>387903.14120841818</v>
      </c>
      <c r="Q32" s="74"/>
      <c r="R32" s="74">
        <f>SUM(R16,R28)</f>
        <v>53322.199592668039</v>
      </c>
      <c r="S32" s="74">
        <f>SUM(S16,S28)</f>
        <v>334580.9416157502</v>
      </c>
      <c r="T32" s="74"/>
      <c r="U32" s="74">
        <f>SUM(U16,U28)</f>
        <v>59742.566191446022</v>
      </c>
      <c r="V32" s="74">
        <f>SUM(V16,V28)</f>
        <v>274838.37542430416</v>
      </c>
      <c r="W32" s="74"/>
      <c r="X32" s="74">
        <f>SUM(X16,X28)</f>
        <v>65007.46775288527</v>
      </c>
      <c r="Y32" s="74">
        <f>SUM(Y16,Y28)</f>
        <v>209830.90767141889</v>
      </c>
      <c r="Z32" s="74"/>
      <c r="AA32" s="74">
        <f>SUM(AA16,AA28)</f>
        <v>70252.274270196882</v>
      </c>
      <c r="AB32" s="74">
        <f>SUM(AB16,AB28)</f>
        <v>146062.69246435846</v>
      </c>
      <c r="AD32" s="74">
        <f>SUM(AD16,AD28)</f>
        <v>432660.36659877806</v>
      </c>
      <c r="AE32" s="74">
        <f>SUM(C32)-(AD32)</f>
        <v>139578.63340122194</v>
      </c>
    </row>
    <row r="33" spans="1:31" s="28" customFormat="1" ht="28.8" x14ac:dyDescent="0.3">
      <c r="A33" s="76" t="s">
        <v>388</v>
      </c>
      <c r="C33" s="29">
        <f>SUM(C17,C29)</f>
        <v>572239</v>
      </c>
      <c r="E33" s="36">
        <f>SUM(E17,E29)</f>
        <v>14231.310251188053</v>
      </c>
      <c r="F33" s="29">
        <f>SUM(C33)-(E33)</f>
        <v>558007.689748812</v>
      </c>
      <c r="G33" s="29">
        <f>SUM(G17,G29)</f>
        <v>37366.734555329262</v>
      </c>
      <c r="H33" s="29">
        <f>SUM(F33)-(G33)</f>
        <v>520640.95519348275</v>
      </c>
      <c r="I33" s="29">
        <f>SUM(I17,I29)</f>
        <v>40541.751527494911</v>
      </c>
      <c r="J33" s="29">
        <f>SUM(H33)-(I33)</f>
        <v>480099.20366598782</v>
      </c>
      <c r="L33" s="29">
        <f>SUM(L17,L29)</f>
        <v>43877.5288526816</v>
      </c>
      <c r="M33" s="29">
        <f>SUM(J33)-(L33)</f>
        <v>436221.67481330619</v>
      </c>
      <c r="N33" s="29"/>
      <c r="O33" s="29">
        <f>SUM(O17,O29)</f>
        <v>48318.533604887998</v>
      </c>
      <c r="P33" s="29">
        <f>SUM(M33)-(O33)</f>
        <v>387903.14120841818</v>
      </c>
      <c r="Q33" s="29"/>
      <c r="R33" s="29">
        <f>SUM(R17,R29)</f>
        <v>53322.199592668039</v>
      </c>
      <c r="S33" s="29">
        <f>SUM(P33)-(R33)</f>
        <v>334580.94161575014</v>
      </c>
      <c r="T33" s="29"/>
      <c r="U33" s="29">
        <f>SUM(U17,U29)</f>
        <v>59742.566191446022</v>
      </c>
      <c r="V33" s="29">
        <f>SUM(S33)-(U33)</f>
        <v>274838.3754243041</v>
      </c>
      <c r="W33" s="29"/>
      <c r="X33" s="29">
        <f>SUM(X17,X29)</f>
        <v>65007.46775288527</v>
      </c>
      <c r="Y33" s="29">
        <f>SUM(V33)-(X33)</f>
        <v>209830.90767141883</v>
      </c>
      <c r="Z33" s="29"/>
      <c r="AA33" s="29">
        <f>SUM(AA17,AA29)</f>
        <v>70252.274270196882</v>
      </c>
      <c r="AB33" s="29">
        <f>SUM(Y33)-(AA33)</f>
        <v>139578.63340122194</v>
      </c>
      <c r="AD33" s="29">
        <f>SUM(AD17,AD29)</f>
        <v>432660.36659877806</v>
      </c>
      <c r="AE33" s="29">
        <f>SUM(C33)-(AD33)</f>
        <v>139578.63340122194</v>
      </c>
    </row>
    <row r="34" spans="1:31" x14ac:dyDescent="0.3">
      <c r="Z34" s="69"/>
      <c r="AC34" s="69"/>
    </row>
    <row r="35" spans="1:31" x14ac:dyDescent="0.3">
      <c r="A35" s="26" t="s">
        <v>169</v>
      </c>
    </row>
    <row r="36" spans="1:31" s="62" customFormat="1" x14ac:dyDescent="0.3">
      <c r="A36" s="77"/>
      <c r="C36" s="61"/>
      <c r="E36" s="61"/>
      <c r="F36" s="61"/>
      <c r="G36" s="61"/>
      <c r="H36" s="61"/>
      <c r="I36" s="61"/>
      <c r="J36" s="61"/>
    </row>
    <row r="37" spans="1:31" ht="52.8" thickBot="1" x14ac:dyDescent="0.35">
      <c r="A37" s="15"/>
      <c r="C37" s="63" t="s">
        <v>43</v>
      </c>
      <c r="D37" s="63"/>
      <c r="E37" s="59" t="s">
        <v>170</v>
      </c>
      <c r="F37" s="59" t="s">
        <v>148</v>
      </c>
      <c r="G37" s="64" t="s">
        <v>171</v>
      </c>
      <c r="H37" s="59" t="s">
        <v>172</v>
      </c>
      <c r="I37" s="59" t="s">
        <v>155</v>
      </c>
      <c r="J37" s="64" t="s">
        <v>173</v>
      </c>
    </row>
    <row r="38" spans="1:31" x14ac:dyDescent="0.3">
      <c r="A38" s="16" t="s">
        <v>14</v>
      </c>
      <c r="B38" s="37"/>
      <c r="C38" s="65">
        <v>6600</v>
      </c>
      <c r="D38" s="65"/>
      <c r="E38" s="65">
        <f t="shared" ref="E38:E43" si="16">SUM(E10,G10,I10,L10,O10)</f>
        <v>22785.770536320437</v>
      </c>
      <c r="F38" s="66">
        <f t="shared" ref="F38:F43" si="17">SUM(P10)</f>
        <v>0</v>
      </c>
      <c r="G38" s="66">
        <f>SUM(K10,N10,Q10)</f>
        <v>16185.770536320437</v>
      </c>
      <c r="H38" s="65">
        <f t="shared" ref="H38:H43" si="18">SUM(R10,U10,X10,AA10)</f>
        <v>27188.594704684321</v>
      </c>
      <c r="I38" s="66">
        <f t="shared" ref="I38:I43" si="19">SUM(AB10)</f>
        <v>0</v>
      </c>
      <c r="J38" s="66">
        <f t="shared" ref="J38:J43" si="20">SUM(T10,W10,Z10,AC10)</f>
        <v>27188.594704684321</v>
      </c>
      <c r="K38" s="69" t="s">
        <v>174</v>
      </c>
      <c r="R38" s="26"/>
      <c r="X38" s="78" t="s">
        <v>158</v>
      </c>
      <c r="Y38" s="79" t="s">
        <v>175</v>
      </c>
      <c r="Z38" s="80"/>
      <c r="AA38" s="80"/>
      <c r="AB38" s="80"/>
      <c r="AC38" s="80"/>
      <c r="AD38" s="80"/>
      <c r="AE38" s="81"/>
    </row>
    <row r="39" spans="1:31" ht="22.5" customHeight="1" x14ac:dyDescent="0.3">
      <c r="A39" s="16" t="s">
        <v>15</v>
      </c>
      <c r="B39" s="37"/>
      <c r="C39" s="65">
        <v>144009</v>
      </c>
      <c r="D39" s="65"/>
      <c r="E39" s="65">
        <f t="shared" si="16"/>
        <v>29445.268160217242</v>
      </c>
      <c r="F39" s="65">
        <f t="shared" si="17"/>
        <v>98377.961303462333</v>
      </c>
      <c r="G39" s="66"/>
      <c r="H39" s="65">
        <f t="shared" si="18"/>
        <v>42079.022403258656</v>
      </c>
      <c r="I39" s="66">
        <f t="shared" si="19"/>
        <v>0</v>
      </c>
      <c r="J39" s="66">
        <f t="shared" si="20"/>
        <v>4595.2790224032615</v>
      </c>
      <c r="K39" s="70" t="s">
        <v>176</v>
      </c>
      <c r="X39" s="82" t="s">
        <v>159</v>
      </c>
      <c r="Y39" s="83" t="s">
        <v>177</v>
      </c>
      <c r="Z39" s="84"/>
      <c r="AA39" s="84"/>
      <c r="AB39" s="84"/>
      <c r="AC39" s="84"/>
      <c r="AD39" s="84"/>
      <c r="AE39" s="85"/>
    </row>
    <row r="40" spans="1:31" x14ac:dyDescent="0.3">
      <c r="A40" s="16" t="s">
        <v>16</v>
      </c>
      <c r="B40" s="37"/>
      <c r="C40" s="65">
        <v>31309</v>
      </c>
      <c r="D40" s="65"/>
      <c r="E40" s="65">
        <f t="shared" si="16"/>
        <v>28384.249830278342</v>
      </c>
      <c r="F40" s="66">
        <f t="shared" si="17"/>
        <v>2924.7501697216567</v>
      </c>
      <c r="G40" s="66">
        <f>SUM(Q12)</f>
        <v>0</v>
      </c>
      <c r="H40" s="65">
        <f t="shared" si="18"/>
        <v>37788.730482009509</v>
      </c>
      <c r="I40" s="66">
        <f t="shared" si="19"/>
        <v>0</v>
      </c>
      <c r="J40" s="66">
        <f t="shared" si="20"/>
        <v>34863.980312287851</v>
      </c>
      <c r="K40" s="69" t="s">
        <v>178</v>
      </c>
      <c r="X40" s="82" t="s">
        <v>161</v>
      </c>
      <c r="Y40" s="83" t="s">
        <v>390</v>
      </c>
      <c r="Z40" s="84"/>
      <c r="AA40" s="84"/>
      <c r="AB40" s="84"/>
      <c r="AC40" s="84"/>
      <c r="AD40" s="84"/>
      <c r="AE40" s="85"/>
    </row>
    <row r="41" spans="1:31" ht="15" thickBot="1" x14ac:dyDescent="0.35">
      <c r="A41" s="16" t="s">
        <v>17</v>
      </c>
      <c r="B41" s="37"/>
      <c r="C41" s="65">
        <v>18420</v>
      </c>
      <c r="D41" s="65"/>
      <c r="E41" s="65">
        <f t="shared" si="16"/>
        <v>10017.379497623897</v>
      </c>
      <c r="F41" s="65">
        <f t="shared" si="17"/>
        <v>8402.6205023761031</v>
      </c>
      <c r="G41" s="48"/>
      <c r="H41" s="65">
        <f t="shared" si="18"/>
        <v>14689.477257298035</v>
      </c>
      <c r="I41" s="66">
        <f t="shared" si="19"/>
        <v>0</v>
      </c>
      <c r="J41" s="66">
        <f t="shared" si="20"/>
        <v>6286.8567549219315</v>
      </c>
      <c r="K41" s="69" t="s">
        <v>179</v>
      </c>
      <c r="X41" s="86" t="s">
        <v>161</v>
      </c>
      <c r="Y41" s="87" t="s">
        <v>228</v>
      </c>
      <c r="Z41" s="88"/>
      <c r="AA41" s="88"/>
      <c r="AB41" s="88"/>
      <c r="AC41" s="88"/>
      <c r="AD41" s="88"/>
      <c r="AE41" s="89"/>
    </row>
    <row r="42" spans="1:31" x14ac:dyDescent="0.3">
      <c r="A42" s="16" t="s">
        <v>18</v>
      </c>
      <c r="B42" s="37"/>
      <c r="C42" s="65">
        <v>94319</v>
      </c>
      <c r="D42" s="65"/>
      <c r="E42" s="65">
        <f t="shared" si="16"/>
        <v>18814.989816700614</v>
      </c>
      <c r="F42" s="65">
        <f t="shared" si="17"/>
        <v>62405.31364562118</v>
      </c>
      <c r="G42" s="66"/>
      <c r="H42" s="65">
        <f t="shared" si="18"/>
        <v>32413.306177868297</v>
      </c>
      <c r="I42" s="66">
        <f t="shared" si="19"/>
        <v>0</v>
      </c>
      <c r="J42" s="66">
        <f t="shared" si="20"/>
        <v>1888.7800407332106</v>
      </c>
      <c r="K42" s="70" t="s">
        <v>180</v>
      </c>
    </row>
    <row r="43" spans="1:31" ht="23.25" customHeight="1" x14ac:dyDescent="0.3">
      <c r="A43" s="16" t="s">
        <v>379</v>
      </c>
      <c r="B43" s="37"/>
      <c r="C43" s="65">
        <v>6500</v>
      </c>
      <c r="D43" s="65"/>
      <c r="E43" s="65">
        <f t="shared" si="16"/>
        <v>19598.69653767821</v>
      </c>
      <c r="F43" s="66">
        <f t="shared" si="17"/>
        <v>0</v>
      </c>
      <c r="G43" s="66">
        <f>SUM(K15,N15,Q15)</f>
        <v>13098.69653767821</v>
      </c>
      <c r="H43" s="65">
        <f t="shared" si="18"/>
        <v>24435.573659198919</v>
      </c>
      <c r="I43" s="66">
        <f t="shared" si="19"/>
        <v>0</v>
      </c>
      <c r="J43" s="66">
        <f t="shared" si="20"/>
        <v>24435.573659198919</v>
      </c>
      <c r="K43" s="69" t="s">
        <v>181</v>
      </c>
    </row>
    <row r="44" spans="1:31" s="37" customFormat="1" x14ac:dyDescent="0.3">
      <c r="A44" s="15" t="s">
        <v>160</v>
      </c>
      <c r="B44" s="43"/>
      <c r="C44" s="67">
        <f>SUM(C38:C43)</f>
        <v>301157</v>
      </c>
      <c r="D44" s="67"/>
      <c r="E44" s="67">
        <f>SUM(E38:E43)</f>
        <v>129046.35437881877</v>
      </c>
      <c r="F44" s="67">
        <f>SUM(F38:F43)</f>
        <v>172110.64562118126</v>
      </c>
      <c r="G44" s="68">
        <f>SUM(G38:G43)</f>
        <v>29284.467073998647</v>
      </c>
      <c r="H44" s="67">
        <f>SUM(H38:H43)</f>
        <v>178594.70468431772</v>
      </c>
      <c r="I44" s="68">
        <f>SUM(F44)-(H44)</f>
        <v>-6484.0590631364612</v>
      </c>
      <c r="J44" s="68">
        <f>SUM(J38:J43)</f>
        <v>99259.064494229504</v>
      </c>
      <c r="K44" s="38" t="s">
        <v>182</v>
      </c>
      <c r="T44" s="38"/>
      <c r="X44" s="25"/>
      <c r="Y44" s="25"/>
      <c r="Z44" s="25"/>
      <c r="AA44" s="25"/>
      <c r="AB44" s="25"/>
      <c r="AC44" s="25"/>
      <c r="AD44" s="25"/>
      <c r="AE44" s="25"/>
    </row>
    <row r="45" spans="1:31" s="37" customFormat="1" ht="13.8" x14ac:dyDescent="0.3">
      <c r="A45" s="16" t="s">
        <v>162</v>
      </c>
      <c r="C45" s="65">
        <f>SUM(C38:C43)</f>
        <v>301157</v>
      </c>
      <c r="D45" s="65"/>
      <c r="E45" s="65">
        <f>SUM(E38:E43)</f>
        <v>129046.35437881877</v>
      </c>
      <c r="F45" s="65">
        <f>SUM(C45)-(E45)</f>
        <v>172110.64562118123</v>
      </c>
      <c r="G45" s="66"/>
      <c r="H45" s="65">
        <f>SUM(H38:H43)</f>
        <v>178594.70468431772</v>
      </c>
      <c r="I45" s="66">
        <f>SUM(F45)-(H45)</f>
        <v>-6484.0590631364903</v>
      </c>
      <c r="J45" s="66"/>
      <c r="K45" s="48"/>
      <c r="T45" s="48"/>
    </row>
    <row r="46" spans="1:31" x14ac:dyDescent="0.3">
      <c r="A46" s="16"/>
      <c r="B46" s="37"/>
      <c r="C46" s="65"/>
      <c r="D46" s="65"/>
      <c r="E46" s="65"/>
      <c r="F46" s="65"/>
      <c r="G46" s="28"/>
      <c r="H46" s="65"/>
      <c r="I46" s="65"/>
      <c r="J46" s="65"/>
      <c r="X46" s="37"/>
      <c r="Y46" s="37"/>
      <c r="Z46" s="37"/>
      <c r="AA46" s="37"/>
      <c r="AB46" s="37"/>
      <c r="AC46" s="37"/>
      <c r="AD46" s="37"/>
      <c r="AE46" s="37"/>
    </row>
    <row r="47" spans="1:31" x14ac:dyDescent="0.3">
      <c r="A47" s="16" t="s">
        <v>19</v>
      </c>
      <c r="B47" s="37"/>
      <c r="C47" s="65">
        <v>130658</v>
      </c>
      <c r="D47" s="65"/>
      <c r="E47" s="65">
        <f>SUM(E25,G25,I25,L25,O25)</f>
        <v>24495.858791581806</v>
      </c>
      <c r="F47" s="65">
        <f>SUM(P25)</f>
        <v>106162.14120841821</v>
      </c>
      <c r="G47" s="28"/>
      <c r="H47" s="65">
        <f>SUM(R25,U25,X25,AA25)</f>
        <v>30373.659198913785</v>
      </c>
      <c r="I47" s="65">
        <f>SUM(AB25)</f>
        <v>65531.794976238991</v>
      </c>
      <c r="J47" s="66">
        <f>SUM(T25,W25,Z25,AC25)</f>
        <v>0</v>
      </c>
      <c r="W47" s="27"/>
    </row>
    <row r="48" spans="1:31" x14ac:dyDescent="0.3">
      <c r="A48" s="16" t="s">
        <v>20</v>
      </c>
      <c r="B48" s="37"/>
      <c r="C48" s="65">
        <v>24140</v>
      </c>
      <c r="D48" s="65"/>
      <c r="E48" s="65">
        <f>SUM(E26,G26,I26,L26,O26)</f>
        <v>14834.161575016973</v>
      </c>
      <c r="F48" s="65">
        <f t="shared" ref="F48:F49" si="21">SUM(P26)</f>
        <v>9305.8384249830233</v>
      </c>
      <c r="G48" s="28"/>
      <c r="H48" s="65">
        <f>SUM(R26,U26,X26,AA26)</f>
        <v>19562.525458248474</v>
      </c>
      <c r="I48" s="66">
        <f t="shared" ref="I48:I49" si="22">SUM(AB26)</f>
        <v>0</v>
      </c>
      <c r="J48" s="66">
        <f t="shared" ref="J48:J49" si="23">SUM(T26,W26,Z26,AC26)</f>
        <v>10256.687033265451</v>
      </c>
      <c r="K48" s="69" t="s">
        <v>168</v>
      </c>
    </row>
    <row r="49" spans="1:11" x14ac:dyDescent="0.3">
      <c r="A49" s="16" t="s">
        <v>21</v>
      </c>
      <c r="B49" s="37"/>
      <c r="C49" s="65">
        <v>116284</v>
      </c>
      <c r="D49" s="65"/>
      <c r="E49" s="65">
        <f>SUM(E27,G27,I27,L27,O27)</f>
        <v>15959.484046164291</v>
      </c>
      <c r="F49" s="65">
        <f t="shared" si="21"/>
        <v>100324.51595383571</v>
      </c>
      <c r="G49" s="28"/>
      <c r="H49" s="65">
        <f>SUM(R27,U27,X27,AA27)</f>
        <v>19793.618465716227</v>
      </c>
      <c r="I49" s="65">
        <f t="shared" si="22"/>
        <v>80530.897488119488</v>
      </c>
      <c r="J49" s="66">
        <f t="shared" si="23"/>
        <v>0</v>
      </c>
    </row>
    <row r="50" spans="1:11" x14ac:dyDescent="0.3">
      <c r="A50" s="15" t="s">
        <v>160</v>
      </c>
      <c r="B50" s="26"/>
      <c r="C50" s="54">
        <f>SUM(C47:C49)</f>
        <v>271082</v>
      </c>
      <c r="D50" s="54"/>
      <c r="E50" s="67">
        <f>SUM(E47:E49)</f>
        <v>55289.504412763068</v>
      </c>
      <c r="F50" s="67">
        <f>SUM(F47:F49)</f>
        <v>215792.49558723695</v>
      </c>
      <c r="G50" s="28"/>
      <c r="H50" s="67">
        <f>SUM(H47:H49)</f>
        <v>69729.803122878482</v>
      </c>
      <c r="I50" s="67">
        <f>SUM(I47:I49)</f>
        <v>146062.69246435846</v>
      </c>
      <c r="J50" s="68">
        <f>SUM(J47:J49)</f>
        <v>10256.687033265451</v>
      </c>
      <c r="K50" s="38" t="s">
        <v>182</v>
      </c>
    </row>
    <row r="51" spans="1:11" x14ac:dyDescent="0.3">
      <c r="A51" s="16" t="s">
        <v>162</v>
      </c>
      <c r="C51" s="27">
        <f>SUM(C47:C49)</f>
        <v>271082</v>
      </c>
      <c r="D51" s="27"/>
      <c r="E51" s="65">
        <f>SUM(E47:E49)</f>
        <v>55289.504412763068</v>
      </c>
      <c r="F51" s="65">
        <f>SUM(C51)-(E51)</f>
        <v>215792.49558723695</v>
      </c>
      <c r="G51" s="28"/>
      <c r="H51" s="65">
        <f>SUM(H47:H49)</f>
        <v>69729.803122878482</v>
      </c>
      <c r="I51" s="65">
        <f>SUM(F51)-(H51)</f>
        <v>146062.69246435846</v>
      </c>
      <c r="J51" s="65"/>
    </row>
    <row r="53" spans="1:11" x14ac:dyDescent="0.3">
      <c r="G53" s="27"/>
    </row>
    <row r="54" spans="1:11" x14ac:dyDescent="0.3">
      <c r="G54" s="27"/>
    </row>
    <row r="55" spans="1:11" x14ac:dyDescent="0.3">
      <c r="G55" s="27"/>
    </row>
  </sheetData>
  <mergeCells count="1">
    <mergeCell ref="K8:L8"/>
  </mergeCells>
  <pageMargins left="0.25" right="0.25" top="0.75" bottom="0.75" header="0.3" footer="0.3"/>
  <pageSetup paperSize="8" scale="63" orientation="landscape" r:id="rId1"/>
  <headerFooter>
    <oddHeader>&amp;CWorksheet 17. S1 PC</oddHeader>
    <oddFooter>&amp;CFilename : CCNSW Metropolitan Sydney Cemetery Capacity Report data supplement&amp;R&amp;P/&amp;N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8" width="10.44140625" style="25" customWidth="1"/>
    <col min="9" max="9" width="9.5546875" style="25" customWidth="1"/>
    <col min="10" max="10" width="10.6640625" style="25" customWidth="1"/>
    <col min="11" max="11" width="9.88671875" style="25" customWidth="1"/>
    <col min="12" max="12" width="9.44140625" style="25" customWidth="1"/>
    <col min="13" max="13" width="10.44140625" style="25" customWidth="1"/>
    <col min="14" max="14" width="8.6640625" style="25" customWidth="1"/>
    <col min="15" max="15" width="9.6640625" style="25" customWidth="1"/>
    <col min="16" max="16" width="10.33203125" style="25" customWidth="1"/>
    <col min="17" max="17" width="9.109375" style="25" customWidth="1"/>
    <col min="18" max="18" width="9.5546875" style="25" customWidth="1"/>
    <col min="19" max="21" width="9.44140625" style="25" customWidth="1"/>
    <col min="22" max="22" width="10" style="25" customWidth="1"/>
    <col min="23" max="23" width="9.5546875" style="25" customWidth="1"/>
    <col min="24" max="24" width="9.44140625" style="25" customWidth="1"/>
    <col min="25" max="26" width="9.5546875" style="25" customWidth="1"/>
    <col min="27" max="27" width="9.44140625" style="25" customWidth="1"/>
    <col min="28" max="28" width="11.44140625" style="25" customWidth="1"/>
    <col min="29" max="29" width="9" style="25" customWidth="1"/>
    <col min="30" max="30" width="11.44140625" style="25" customWidth="1"/>
    <col min="31" max="31" width="10" style="25" customWidth="1"/>
    <col min="32" max="32" width="10.33203125" style="25" customWidth="1"/>
    <col min="33" max="16384" width="9.109375" style="25"/>
  </cols>
  <sheetData>
    <row r="1" spans="1:33" ht="18.75" x14ac:dyDescent="0.3">
      <c r="A1" s="21" t="s">
        <v>342</v>
      </c>
    </row>
    <row r="2" spans="1:33" ht="15" x14ac:dyDescent="0.25">
      <c r="A2" s="26" t="s">
        <v>363</v>
      </c>
    </row>
    <row r="3" spans="1:33" ht="15" x14ac:dyDescent="0.25">
      <c r="A3" s="26"/>
    </row>
    <row r="4" spans="1:33" customFormat="1" ht="15" x14ac:dyDescent="0.25">
      <c r="A4" s="39" t="s">
        <v>389</v>
      </c>
    </row>
    <row r="5" spans="1:33" customFormat="1" ht="15" x14ac:dyDescent="0.25">
      <c r="A5" s="60" t="s">
        <v>364</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row>
    <row r="6" spans="1:33" ht="15" x14ac:dyDescent="0.25">
      <c r="A6" s="26" t="s">
        <v>137</v>
      </c>
    </row>
    <row r="7" spans="1:33" ht="15" x14ac:dyDescent="0.25">
      <c r="A7" s="26"/>
    </row>
    <row r="8" spans="1:33" ht="18.75" customHeight="1" x14ac:dyDescent="0.25">
      <c r="A8" s="15" t="s">
        <v>12</v>
      </c>
      <c r="C8" s="61"/>
      <c r="D8" s="62"/>
      <c r="E8" s="61"/>
      <c r="F8" s="61"/>
      <c r="G8" s="61"/>
      <c r="H8" s="61"/>
      <c r="I8" s="61"/>
      <c r="J8" s="61"/>
      <c r="K8" s="148"/>
      <c r="L8" s="148"/>
      <c r="M8" s="61"/>
      <c r="N8" s="61"/>
      <c r="O8" s="61"/>
      <c r="P8" s="61"/>
      <c r="Q8" s="61"/>
      <c r="R8" s="61"/>
      <c r="S8" s="61"/>
      <c r="T8" s="61"/>
      <c r="U8" s="61"/>
      <c r="V8" s="61"/>
      <c r="W8" s="61"/>
      <c r="X8" s="61"/>
      <c r="Y8" s="61"/>
      <c r="Z8" s="61"/>
      <c r="AA8" s="61"/>
      <c r="AB8" s="61"/>
      <c r="AC8" s="61"/>
      <c r="AD8" s="62"/>
      <c r="AE8" s="62"/>
      <c r="AF8" s="62"/>
    </row>
    <row r="9" spans="1:33" ht="78" customHeight="1" x14ac:dyDescent="0.25">
      <c r="A9" s="15"/>
      <c r="C9" s="63" t="s">
        <v>43</v>
      </c>
      <c r="E9" s="59" t="s">
        <v>138</v>
      </c>
      <c r="F9" s="59" t="s">
        <v>139</v>
      </c>
      <c r="G9" s="59" t="s">
        <v>140</v>
      </c>
      <c r="H9" s="59" t="s">
        <v>141</v>
      </c>
      <c r="I9" s="59" t="s">
        <v>142</v>
      </c>
      <c r="J9" s="59" t="s">
        <v>143</v>
      </c>
      <c r="K9" s="64" t="s">
        <v>144</v>
      </c>
      <c r="L9" s="59" t="s">
        <v>145</v>
      </c>
      <c r="M9" s="59" t="s">
        <v>146</v>
      </c>
      <c r="N9" s="64" t="s">
        <v>144</v>
      </c>
      <c r="O9" s="59" t="s">
        <v>147</v>
      </c>
      <c r="P9" s="59" t="s">
        <v>148</v>
      </c>
      <c r="Q9" s="64" t="s">
        <v>144</v>
      </c>
      <c r="R9" s="59" t="s">
        <v>149</v>
      </c>
      <c r="S9" s="59" t="s">
        <v>150</v>
      </c>
      <c r="T9" s="64" t="s">
        <v>144</v>
      </c>
      <c r="U9" s="59" t="s">
        <v>151</v>
      </c>
      <c r="V9" s="59" t="s">
        <v>152</v>
      </c>
      <c r="W9" s="64" t="s">
        <v>144</v>
      </c>
      <c r="X9" s="59" t="s">
        <v>275</v>
      </c>
      <c r="Y9" s="59" t="s">
        <v>153</v>
      </c>
      <c r="Z9" s="64" t="s">
        <v>144</v>
      </c>
      <c r="AA9" s="59" t="s">
        <v>154</v>
      </c>
      <c r="AB9" s="59" t="s">
        <v>155</v>
      </c>
      <c r="AC9" s="64" t="s">
        <v>144</v>
      </c>
      <c r="AD9" s="59" t="s">
        <v>156</v>
      </c>
      <c r="AE9" s="59" t="s">
        <v>157</v>
      </c>
    </row>
    <row r="10" spans="1:33" s="37" customFormat="1" ht="12.75" x14ac:dyDescent="0.2">
      <c r="A10" s="16" t="s">
        <v>14</v>
      </c>
      <c r="C10" s="65">
        <v>6600</v>
      </c>
      <c r="E10" s="18">
        <f>SUM('10. S2 DCBP'!H10)</f>
        <v>1816.5919891378139</v>
      </c>
      <c r="F10" s="65">
        <f>SUM(C10)-(E10)</f>
        <v>4783.4080108621856</v>
      </c>
      <c r="G10" s="65">
        <f>SUM('10. S2 DCBP'!P10)</f>
        <v>4354.1059602649011</v>
      </c>
      <c r="H10" s="66">
        <f>SUM(F10)-(G10)</f>
        <v>429.30205059728451</v>
      </c>
      <c r="I10" s="65">
        <f>SUM('10. S2 DCBP'!X10)</f>
        <v>4182.1705426356584</v>
      </c>
      <c r="J10" s="66">
        <v>0</v>
      </c>
      <c r="K10" s="66">
        <f>SUM((H10)-(I10))*(-1)</f>
        <v>3752.8684920383739</v>
      </c>
      <c r="L10" s="65">
        <f>SUM('10. S2 DCBP'!H24)</f>
        <v>4054.6313799621935</v>
      </c>
      <c r="M10" s="48">
        <v>0</v>
      </c>
      <c r="N10" s="66">
        <f>SUM((J10)-(L10))*(-1)</f>
        <v>4054.6313799621935</v>
      </c>
      <c r="O10" s="65">
        <f>SUM('10. S2 DCBP'!P24)</f>
        <v>3968.1818181818189</v>
      </c>
      <c r="P10" s="48">
        <v>0</v>
      </c>
      <c r="Q10" s="66">
        <f>SUM((M10)-(O10))*(-1)</f>
        <v>3968.1818181818189</v>
      </c>
      <c r="R10" s="65">
        <f>SUM('10. S2 DCBP'!X24)</f>
        <v>3867.8250449370867</v>
      </c>
      <c r="S10" s="48">
        <v>0</v>
      </c>
      <c r="T10" s="66">
        <f>SUM((P10)-(R10))*(-1)</f>
        <v>3867.8250449370867</v>
      </c>
      <c r="U10" s="65">
        <f>SUM('10. S2 DCBP'!H39)</f>
        <v>3398.538866160141</v>
      </c>
      <c r="V10" s="48">
        <v>0</v>
      </c>
      <c r="W10" s="66">
        <f>SUM((S10)-(U10))*(-1)</f>
        <v>3398.538866160141</v>
      </c>
      <c r="X10" s="65">
        <f>SUM('10. S2 DCBP'!P39)</f>
        <v>3186.4310148232612</v>
      </c>
      <c r="Y10" s="48">
        <v>0</v>
      </c>
      <c r="Z10" s="66">
        <f>SUM((V10)-(X10))*(-1)</f>
        <v>3186.4310148232612</v>
      </c>
      <c r="AA10" s="65">
        <f>SUM('10. S2 DCBP'!X39)</f>
        <v>2905.4783092324801</v>
      </c>
      <c r="AB10" s="48">
        <v>0</v>
      </c>
      <c r="AC10" s="66">
        <f>SUM((Y10)-(AA10))*(-1)</f>
        <v>2905.4783092324801</v>
      </c>
      <c r="AD10" s="65">
        <f t="shared" ref="AD10:AD15" si="0">SUM(E10,G10,I10,L10,O10,R10,U10,X10,AA10)</f>
        <v>31733.954925335354</v>
      </c>
      <c r="AE10" s="66">
        <f t="shared" ref="AE10:AE15" si="1">SUM(C10)-(AD10)</f>
        <v>-25133.954925335354</v>
      </c>
    </row>
    <row r="11" spans="1:33" s="37" customFormat="1" ht="27" customHeight="1" x14ac:dyDescent="0.3">
      <c r="A11" s="16" t="s">
        <v>15</v>
      </c>
      <c r="C11" s="65">
        <v>144009</v>
      </c>
      <c r="E11" s="18">
        <f>SUM('10. S2 DCBP'!H11)</f>
        <v>2146.1507128309577</v>
      </c>
      <c r="F11" s="65">
        <f t="shared" ref="F11:F26" si="2">SUM(C11)-(E11)</f>
        <v>141862.84928716905</v>
      </c>
      <c r="G11" s="65">
        <f>SUM('10. S2 DCBP'!P11)</f>
        <v>5385.0993377483446</v>
      </c>
      <c r="H11" s="65">
        <f t="shared" ref="H11:H26" si="3">SUM(F11)-(G11)</f>
        <v>136477.74994942071</v>
      </c>
      <c r="I11" s="65">
        <f>SUM('10. S2 DCBP'!X11)</f>
        <v>5357.881136950904</v>
      </c>
      <c r="J11" s="65">
        <f>SUM(H11)-((I11)+(K10))</f>
        <v>127367.00032043144</v>
      </c>
      <c r="K11" s="65"/>
      <c r="L11" s="65">
        <f>SUM('10. S2 DCBP'!H25)</f>
        <v>5345.4316320100825</v>
      </c>
      <c r="M11" s="65">
        <f>SUM(J11)-((L11)+(N10))</f>
        <v>117966.93730845916</v>
      </c>
      <c r="N11" s="65"/>
      <c r="O11" s="65">
        <f>SUM('10. S2 DCBP'!P25)</f>
        <v>5386.3636363636369</v>
      </c>
      <c r="P11" s="65">
        <f>SUM(M11)-((O11)+(Q10))</f>
        <v>108612.39185391371</v>
      </c>
      <c r="Q11" s="66"/>
      <c r="R11" s="65">
        <f>SUM('10. S2 DCBP'!X25)</f>
        <v>5394.2780107848985</v>
      </c>
      <c r="S11" s="65">
        <f>SUM(P11)-((R11)+(T10))</f>
        <v>99350.28879819173</v>
      </c>
      <c r="T11" s="65"/>
      <c r="U11" s="65">
        <f>SUM('10. S2 DCBP'!H40)</f>
        <v>5329.1642314436021</v>
      </c>
      <c r="V11" s="65">
        <f>SUM(S11)-((U11)+(W10)+(W12))</f>
        <v>89338.13394469372</v>
      </c>
      <c r="W11" s="65"/>
      <c r="X11" s="65">
        <f>SUM('10. S2 DCBP'!P40)</f>
        <v>5084.4355758266811</v>
      </c>
      <c r="Y11" s="65">
        <f>SUM(V11)-((X11)+(Z10)+(Z12))</f>
        <v>76490.813534203407</v>
      </c>
      <c r="Z11" s="65"/>
      <c r="AA11" s="65">
        <f>SUM('10. S2 DCBP'!X40)</f>
        <v>4697.3859844271419</v>
      </c>
      <c r="AB11" s="65">
        <f>SUM(Y11)-((AA11)+(AC10)+(AC12))</f>
        <v>64719.901409620536</v>
      </c>
      <c r="AC11" s="66"/>
      <c r="AD11" s="65">
        <f t="shared" si="0"/>
        <v>44126.190258386254</v>
      </c>
      <c r="AE11" s="65">
        <f t="shared" si="1"/>
        <v>99882.809741613746</v>
      </c>
      <c r="AF11" s="48"/>
    </row>
    <row r="12" spans="1:33" s="37" customFormat="1" ht="13.8" x14ac:dyDescent="0.3">
      <c r="A12" s="16" t="s">
        <v>16</v>
      </c>
      <c r="C12" s="65">
        <v>31309</v>
      </c>
      <c r="E12" s="18">
        <f>SUM('10. S2 DCBP'!H12)</f>
        <v>2290.8350305498984</v>
      </c>
      <c r="F12" s="65">
        <f t="shared" si="2"/>
        <v>29018.164969450103</v>
      </c>
      <c r="G12" s="65">
        <f>SUM('10. S2 DCBP'!P12)</f>
        <v>5477.1523178807947</v>
      </c>
      <c r="H12" s="65">
        <f t="shared" si="3"/>
        <v>23541.012651569308</v>
      </c>
      <c r="I12" s="65">
        <f>SUM('10. S2 DCBP'!X12)</f>
        <v>5231.9121447028419</v>
      </c>
      <c r="J12" s="65">
        <f>SUM(H12)-(I12)</f>
        <v>18309.100506866467</v>
      </c>
      <c r="K12" s="65"/>
      <c r="L12" s="65">
        <f>SUM('10. S2 DCBP'!H26)</f>
        <v>5011.3421550094517</v>
      </c>
      <c r="M12" s="65">
        <f>SUM(J12)-(L12)</f>
        <v>13297.758351857015</v>
      </c>
      <c r="N12" s="65"/>
      <c r="O12" s="65">
        <f>SUM('10. S2 DCBP'!P26)</f>
        <v>4902.2727272727261</v>
      </c>
      <c r="P12" s="65">
        <f>SUM(M12)-(O12)</f>
        <v>8395.4856245842893</v>
      </c>
      <c r="Q12" s="66"/>
      <c r="R12" s="65">
        <f>SUM('10. S2 DCBP'!X26)</f>
        <v>4792.2109047333715</v>
      </c>
      <c r="S12" s="65">
        <f>SUM(P12)-(R12)</f>
        <v>3603.2747198509178</v>
      </c>
      <c r="T12" s="66"/>
      <c r="U12" s="65">
        <f>SUM('10. S2 DCBP'!H41)</f>
        <v>4887.7264757451785</v>
      </c>
      <c r="V12" s="48">
        <v>0</v>
      </c>
      <c r="W12" s="66">
        <f>SUM((S12)-(U12))*(-1)</f>
        <v>1284.4517558942607</v>
      </c>
      <c r="X12" s="65">
        <f>SUM('10. S2 DCBP'!P41)</f>
        <v>4576.4538198403643</v>
      </c>
      <c r="Y12" s="48">
        <v>0</v>
      </c>
      <c r="Z12" s="66">
        <f>SUM((V12)-(X12))*(-1)</f>
        <v>4576.4538198403643</v>
      </c>
      <c r="AA12" s="65">
        <f>SUM('10. S2 DCBP'!X41)</f>
        <v>4168.0478309232485</v>
      </c>
      <c r="AB12" s="48">
        <v>0</v>
      </c>
      <c r="AC12" s="66">
        <f>SUM((Y12)-(AA12))*(-1)</f>
        <v>4168.0478309232485</v>
      </c>
      <c r="AD12" s="65">
        <f t="shared" si="0"/>
        <v>41337.953406657885</v>
      </c>
      <c r="AE12" s="66">
        <f t="shared" si="1"/>
        <v>-10028.953406657885</v>
      </c>
    </row>
    <row r="13" spans="1:33" s="37" customFormat="1" ht="13.8" x14ac:dyDescent="0.3">
      <c r="A13" s="16" t="s">
        <v>17</v>
      </c>
      <c r="C13" s="65">
        <v>18420</v>
      </c>
      <c r="E13" s="18">
        <f>SUM('10. S2 DCBP'!H13)</f>
        <v>683.2315003394433</v>
      </c>
      <c r="F13" s="65">
        <f t="shared" si="2"/>
        <v>17736.768499660557</v>
      </c>
      <c r="G13" s="65">
        <f>SUM('10. S2 DCBP'!P13)</f>
        <v>1758.2119205298018</v>
      </c>
      <c r="H13" s="65">
        <f t="shared" si="3"/>
        <v>15978.556579130754</v>
      </c>
      <c r="I13" s="65">
        <f>SUM('10. S2 DCBP'!X13)</f>
        <v>1813.953488372093</v>
      </c>
      <c r="J13" s="65">
        <f>SUM(H13)-(I13)</f>
        <v>14164.603090758661</v>
      </c>
      <c r="K13" s="65"/>
      <c r="L13" s="65">
        <f>SUM('10. S2 DCBP'!H27)</f>
        <v>1852.6780088216767</v>
      </c>
      <c r="M13" s="65">
        <f>SUM(J13)-(L13)</f>
        <v>12311.925081936984</v>
      </c>
      <c r="N13" s="65"/>
      <c r="O13" s="65">
        <f>SUM('10. S2 DCBP'!P27)</f>
        <v>1895.454545454545</v>
      </c>
      <c r="P13" s="65">
        <f>SUM(M13)-(O13)</f>
        <v>10416.47053648244</v>
      </c>
      <c r="Q13" s="66"/>
      <c r="R13" s="65">
        <f>SUM('10. S2 DCBP'!X27)</f>
        <v>1903.5050928699814</v>
      </c>
      <c r="S13" s="65">
        <f>SUM(P13)-(R13)</f>
        <v>8512.9654436124583</v>
      </c>
      <c r="T13" s="65"/>
      <c r="U13" s="65">
        <f>SUM('10. S2 DCBP'!H42)</f>
        <v>1850.8474576271192</v>
      </c>
      <c r="V13" s="65">
        <f>SUM(S13)-(U13)</f>
        <v>6662.1179859853391</v>
      </c>
      <c r="W13" s="65"/>
      <c r="X13" s="65">
        <f>SUM('10. S2 DCBP'!P42)</f>
        <v>1768.7001140250861</v>
      </c>
      <c r="Y13" s="65">
        <f>SUM((V13)-(X13))</f>
        <v>4893.4178719602533</v>
      </c>
      <c r="Z13" s="66"/>
      <c r="AA13" s="65">
        <f>SUM('10. S2 DCBP'!X42)</f>
        <v>1638.9877641824257</v>
      </c>
      <c r="AB13" s="65">
        <f>SUM((Y13)-(AA13))</f>
        <v>3254.4301077778273</v>
      </c>
      <c r="AC13" s="66"/>
      <c r="AD13" s="65">
        <f t="shared" si="0"/>
        <v>15165.569892222173</v>
      </c>
      <c r="AE13" s="65">
        <f t="shared" si="1"/>
        <v>3254.4301077778273</v>
      </c>
    </row>
    <row r="14" spans="1:33" s="37" customFormat="1" ht="13.8" x14ac:dyDescent="0.3">
      <c r="A14" s="16" t="s">
        <v>18</v>
      </c>
      <c r="C14" s="65">
        <v>94319</v>
      </c>
      <c r="E14" s="18">
        <f>SUM('10. S2 DCBP'!H14)</f>
        <v>1241.8737270875768</v>
      </c>
      <c r="F14" s="65">
        <f t="shared" si="2"/>
        <v>93077.126272912428</v>
      </c>
      <c r="G14" s="65">
        <f>SUM('10. S2 DCBP'!P14)</f>
        <v>3267.8807947019868</v>
      </c>
      <c r="H14" s="65">
        <f t="shared" si="3"/>
        <v>89809.245478210447</v>
      </c>
      <c r="I14" s="65">
        <f>SUM('10. S2 DCBP'!X14)</f>
        <v>3392.7648578811368</v>
      </c>
      <c r="J14" s="65">
        <f>SUM(H14)-((I14)+(K15))</f>
        <v>83899.189543166358</v>
      </c>
      <c r="K14" s="65"/>
      <c r="L14" s="65">
        <f>SUM('10. S2 DCBP'!H28)</f>
        <v>3500.3465658475106</v>
      </c>
      <c r="M14" s="65">
        <f>SUM(J14)-((L14)+(N15))</f>
        <v>76944.054067425968</v>
      </c>
      <c r="N14" s="65"/>
      <c r="O14" s="65">
        <f>SUM('10. S2 DCBP'!P28)</f>
        <v>3606.8181818181806</v>
      </c>
      <c r="P14" s="65">
        <f>SUM(M14)-((O14)+(O15))</f>
        <v>69975.872249244159</v>
      </c>
      <c r="Q14" s="66"/>
      <c r="R14" s="65">
        <f>SUM('10. S2 DCBP'!X28)</f>
        <v>3691.4619532654278</v>
      </c>
      <c r="S14" s="65">
        <f>SUM(P14)-((R14)+(T15))</f>
        <v>63006.48938525375</v>
      </c>
      <c r="T14" s="65"/>
      <c r="U14" s="65">
        <f>SUM('10. S2 DCBP'!H43)</f>
        <v>4111.2215078901245</v>
      </c>
      <c r="V14" s="65">
        <f>SUM(S14)-((U14)+(W15))</f>
        <v>55783.929478766317</v>
      </c>
      <c r="W14" s="65"/>
      <c r="X14" s="65">
        <f>SUM('10. S2 DCBP'!P43)</f>
        <v>4031.5279361459538</v>
      </c>
      <c r="Y14" s="65">
        <f>SUM(V14)-(X14+Z15)</f>
        <v>48838.433469644304</v>
      </c>
      <c r="Z14" s="66"/>
      <c r="AA14" s="65">
        <f>SUM('10. S2 DCBP'!X43)</f>
        <v>3815.15572858732</v>
      </c>
      <c r="AB14" s="65">
        <f>SUM(Y14)-(AA14+AC15)</f>
        <v>42368.744926818938</v>
      </c>
      <c r="AC14" s="66"/>
      <c r="AD14" s="65">
        <f t="shared" si="0"/>
        <v>30659.051253225218</v>
      </c>
      <c r="AE14" s="65">
        <f t="shared" si="1"/>
        <v>63659.948746774782</v>
      </c>
      <c r="AF14" s="48"/>
    </row>
    <row r="15" spans="1:33" s="37" customFormat="1" ht="12" customHeight="1" x14ac:dyDescent="0.3">
      <c r="A15" s="16" t="s">
        <v>379</v>
      </c>
      <c r="C15" s="65">
        <v>6500</v>
      </c>
      <c r="E15" s="18">
        <f>SUM('10. S2 DCBP'!H15)</f>
        <v>1603.5845213849286</v>
      </c>
      <c r="F15" s="65">
        <f t="shared" si="2"/>
        <v>4896.4154786150712</v>
      </c>
      <c r="G15" s="65">
        <f>SUM('10. S2 DCBP'!P15)</f>
        <v>3810.993377483444</v>
      </c>
      <c r="H15" s="66">
        <f t="shared" si="3"/>
        <v>1085.4221011316272</v>
      </c>
      <c r="I15" s="65">
        <f>SUM('10. S2 DCBP'!X15)</f>
        <v>3602.7131782945735</v>
      </c>
      <c r="J15" s="66">
        <v>0</v>
      </c>
      <c r="K15" s="66">
        <f>SUM((H15)-(I15))*(-1)</f>
        <v>2517.2910771629463</v>
      </c>
      <c r="L15" s="65">
        <f>SUM('10. S2 DCBP'!H29)</f>
        <v>3454.7889098928799</v>
      </c>
      <c r="M15" s="48">
        <v>0</v>
      </c>
      <c r="N15" s="66">
        <f>SUM((J15)-(L15))*(-1)</f>
        <v>3454.7889098928799</v>
      </c>
      <c r="O15" s="65">
        <f>SUM('10. S2 DCBP'!P29)</f>
        <v>3361.363636363636</v>
      </c>
      <c r="P15" s="48">
        <v>0</v>
      </c>
      <c r="Q15" s="66">
        <f t="shared" ref="Q15" si="4">SUM((M15)-(O15))*(-1)</f>
        <v>3361.363636363636</v>
      </c>
      <c r="R15" s="65">
        <f>SUM('10. S2 DCBP'!X29)</f>
        <v>3277.920910724984</v>
      </c>
      <c r="S15" s="48">
        <v>0</v>
      </c>
      <c r="T15" s="66">
        <f t="shared" ref="T15" si="5">SUM((P15)-(R15))*(-1)</f>
        <v>3277.920910724984</v>
      </c>
      <c r="U15" s="65">
        <f>SUM('10. S2 DCBP'!H44)</f>
        <v>3111.3383985973114</v>
      </c>
      <c r="V15" s="48">
        <v>0</v>
      </c>
      <c r="W15" s="66">
        <f t="shared" ref="W15" si="6">SUM((S15)-(U15))*(-1)</f>
        <v>3111.3383985973114</v>
      </c>
      <c r="X15" s="65">
        <f>SUM('10. S2 DCBP'!P44)</f>
        <v>2913.9680729760562</v>
      </c>
      <c r="Y15" s="48">
        <v>0</v>
      </c>
      <c r="Z15" s="66">
        <f t="shared" ref="Z15" si="7">SUM((V15)-(X15))*(-1)</f>
        <v>2913.9680729760562</v>
      </c>
      <c r="AA15" s="65">
        <f>SUM('10. S2 DCBP'!X44)</f>
        <v>2654.5328142380436</v>
      </c>
      <c r="AB15" s="48">
        <v>0</v>
      </c>
      <c r="AC15" s="66">
        <f t="shared" ref="AC15" si="8">SUM((Y15)-(AA15))*(-1)</f>
        <v>2654.5328142380436</v>
      </c>
      <c r="AD15" s="65">
        <f t="shared" si="0"/>
        <v>27791.203819955856</v>
      </c>
      <c r="AE15" s="66">
        <f t="shared" si="1"/>
        <v>-21291.203819955856</v>
      </c>
      <c r="AF15" s="65"/>
      <c r="AG15" s="65"/>
    </row>
    <row r="16" spans="1:33" s="43" customFormat="1" ht="12.75" x14ac:dyDescent="0.2">
      <c r="A16" s="15" t="s">
        <v>160</v>
      </c>
      <c r="C16" s="67">
        <f>SUM(C10:C15)</f>
        <v>301157</v>
      </c>
      <c r="E16" s="67">
        <f>SUM(E10:E15)</f>
        <v>9782.2674813306185</v>
      </c>
      <c r="F16" s="67">
        <f t="shared" ref="F16:H16" si="9">SUM(F10:F15)</f>
        <v>291374.73251866945</v>
      </c>
      <c r="G16" s="67">
        <f>SUM(G10:G15)</f>
        <v>24053.443708609273</v>
      </c>
      <c r="H16" s="67">
        <f t="shared" si="9"/>
        <v>267321.28881006013</v>
      </c>
      <c r="I16" s="67">
        <f>SUM(I10:I15)</f>
        <v>23581.395348837206</v>
      </c>
      <c r="J16" s="67">
        <f>SUM(J10:J14)</f>
        <v>243739.89346122294</v>
      </c>
      <c r="K16" s="68">
        <f>SUM(K10:K15)</f>
        <v>6270.1595692013198</v>
      </c>
      <c r="L16" s="67">
        <f>SUM(L10:L15)</f>
        <v>23219.218651543793</v>
      </c>
      <c r="M16" s="67">
        <f t="shared" ref="M16:P16" si="10">SUM(M10:M15)</f>
        <v>220520.67480967916</v>
      </c>
      <c r="N16" s="68">
        <f>SUM(N10:N15)</f>
        <v>7509.4202898550739</v>
      </c>
      <c r="O16" s="67">
        <f>SUM(O10:O15)</f>
        <v>23120.454545454544</v>
      </c>
      <c r="P16" s="67">
        <f t="shared" si="10"/>
        <v>197400.2202642246</v>
      </c>
      <c r="Q16" s="68">
        <f t="shared" ref="Q16:AE16" si="11">SUM(Q10:Q15)</f>
        <v>7329.545454545455</v>
      </c>
      <c r="R16" s="67">
        <f t="shared" si="11"/>
        <v>22927.201917315753</v>
      </c>
      <c r="S16" s="67">
        <f t="shared" si="11"/>
        <v>174473.01834690885</v>
      </c>
      <c r="T16" s="68">
        <f t="shared" si="11"/>
        <v>7145.7459556620706</v>
      </c>
      <c r="U16" s="67">
        <f t="shared" si="11"/>
        <v>22688.836937463475</v>
      </c>
      <c r="V16" s="67">
        <f t="shared" si="11"/>
        <v>151784.18140944539</v>
      </c>
      <c r="W16" s="68">
        <f t="shared" si="11"/>
        <v>7794.3290206517131</v>
      </c>
      <c r="X16" s="67">
        <f t="shared" si="11"/>
        <v>21561.516533637401</v>
      </c>
      <c r="Y16" s="67">
        <f t="shared" si="11"/>
        <v>130222.66487580797</v>
      </c>
      <c r="Z16" s="68">
        <f t="shared" si="11"/>
        <v>10676.852907639683</v>
      </c>
      <c r="AA16" s="67">
        <f t="shared" si="11"/>
        <v>19879.588431590659</v>
      </c>
      <c r="AB16" s="67">
        <f t="shared" si="11"/>
        <v>110343.07644421729</v>
      </c>
      <c r="AC16" s="68">
        <f t="shared" si="11"/>
        <v>9728.0589543937731</v>
      </c>
      <c r="AD16" s="67">
        <f t="shared" si="11"/>
        <v>190813.92355578273</v>
      </c>
      <c r="AE16" s="68">
        <f t="shared" si="11"/>
        <v>110343.07644421725</v>
      </c>
      <c r="AF16" s="48"/>
    </row>
    <row r="17" spans="1:32" s="37" customFormat="1" ht="12.75" x14ac:dyDescent="0.2">
      <c r="A17" s="16" t="s">
        <v>162</v>
      </c>
      <c r="C17" s="65">
        <f>SUM(C10:C15)</f>
        <v>301157</v>
      </c>
      <c r="D17" s="65"/>
      <c r="E17" s="65">
        <f t="shared" ref="E17:I17" si="12">SUM(E10:E15)</f>
        <v>9782.2674813306185</v>
      </c>
      <c r="F17" s="65">
        <f>SUM(C17)-(E17)</f>
        <v>291374.73251866939</v>
      </c>
      <c r="G17" s="65">
        <f t="shared" si="12"/>
        <v>24053.443708609273</v>
      </c>
      <c r="H17" s="65">
        <f>SUM(F17)-(G17)</f>
        <v>267321.28881006013</v>
      </c>
      <c r="I17" s="65">
        <f t="shared" si="12"/>
        <v>23581.395348837206</v>
      </c>
      <c r="J17" s="65">
        <f>SUM(H17)-(I17)</f>
        <v>243739.89346122294</v>
      </c>
      <c r="K17" s="65"/>
      <c r="L17" s="65">
        <f>SUM(L10:L15)</f>
        <v>23219.218651543793</v>
      </c>
      <c r="M17" s="65">
        <f>SUM(J17)-(L17)</f>
        <v>220520.67480967916</v>
      </c>
      <c r="N17" s="65"/>
      <c r="O17" s="65">
        <f>SUM(O10:O15)</f>
        <v>23120.454545454544</v>
      </c>
      <c r="P17" s="65">
        <f>SUM(M17)-(O17)</f>
        <v>197400.22026422463</v>
      </c>
      <c r="Q17" s="65"/>
      <c r="R17" s="65">
        <f>SUM(R10:R15)</f>
        <v>22927.201917315753</v>
      </c>
      <c r="S17" s="65">
        <f>SUM(P17)-(R17)</f>
        <v>174473.01834690888</v>
      </c>
      <c r="T17" s="65"/>
      <c r="U17" s="65">
        <f>SUM(U10:U15)</f>
        <v>22688.836937463475</v>
      </c>
      <c r="V17" s="65">
        <f>SUM(S17)-(U17)</f>
        <v>151784.18140944542</v>
      </c>
      <c r="W17" s="65"/>
      <c r="X17" s="65">
        <f>SUM(X10:X15)</f>
        <v>21561.516533637401</v>
      </c>
      <c r="Y17" s="65">
        <f>SUM(V17)-(X17)</f>
        <v>130222.66487580801</v>
      </c>
      <c r="Z17" s="65"/>
      <c r="AA17" s="65">
        <f>SUM(AA10:AA15)</f>
        <v>19879.588431590659</v>
      </c>
      <c r="AB17" s="65">
        <f>SUM(Y17)-(AA17)</f>
        <v>110343.07644421735</v>
      </c>
      <c r="AC17" s="66"/>
      <c r="AD17" s="65">
        <f>SUM(AD10:AD15)</f>
        <v>190813.92355578273</v>
      </c>
      <c r="AE17" s="66">
        <f>SUM(C17)-(AD17)</f>
        <v>110343.07644421727</v>
      </c>
      <c r="AF17" s="48"/>
    </row>
    <row r="18" spans="1:32" s="37" customFormat="1" ht="12.75" x14ac:dyDescent="0.2">
      <c r="A18" s="16"/>
      <c r="C18" s="65"/>
      <c r="E18" s="18"/>
      <c r="F18" s="65"/>
      <c r="G18" s="65"/>
      <c r="H18" s="66"/>
      <c r="I18" s="69" t="s">
        <v>163</v>
      </c>
      <c r="K18" s="66"/>
      <c r="L18" s="65"/>
      <c r="M18" s="48"/>
      <c r="N18" s="48"/>
      <c r="O18" s="65"/>
      <c r="P18" s="48"/>
      <c r="Q18" s="48"/>
      <c r="R18" s="65"/>
      <c r="S18" s="48"/>
      <c r="T18" s="48"/>
      <c r="U18" s="65"/>
      <c r="V18" s="48"/>
      <c r="W18" s="48"/>
      <c r="X18" s="65"/>
      <c r="Y18" s="48"/>
      <c r="Z18" s="48"/>
      <c r="AA18" s="65"/>
      <c r="AB18" s="48"/>
      <c r="AD18" s="65"/>
      <c r="AE18" s="67"/>
    </row>
    <row r="19" spans="1:32" s="37" customFormat="1" ht="12.75" x14ac:dyDescent="0.2">
      <c r="A19" s="16"/>
      <c r="C19" s="65"/>
      <c r="E19" s="18"/>
      <c r="F19" s="65"/>
      <c r="G19" s="65"/>
      <c r="H19" s="66"/>
      <c r="I19" s="69" t="s">
        <v>164</v>
      </c>
      <c r="K19" s="66"/>
      <c r="L19" s="65"/>
      <c r="M19" s="48"/>
      <c r="N19" s="48"/>
      <c r="O19" s="65"/>
      <c r="P19" s="48"/>
      <c r="Q19" s="48"/>
      <c r="R19" s="65"/>
      <c r="S19" s="48"/>
      <c r="T19" s="48"/>
      <c r="U19" s="65"/>
      <c r="V19" s="48"/>
      <c r="W19" s="48"/>
      <c r="X19" s="65"/>
      <c r="Y19" s="48"/>
      <c r="Z19" s="48"/>
      <c r="AA19" s="65"/>
      <c r="AB19" s="48"/>
      <c r="AD19" s="65"/>
      <c r="AE19" s="65"/>
    </row>
    <row r="20" spans="1:32" s="37" customFormat="1" ht="12.75" x14ac:dyDescent="0.2">
      <c r="A20" s="16"/>
      <c r="C20" s="65"/>
      <c r="E20" s="18"/>
      <c r="F20" s="65"/>
      <c r="G20" s="65"/>
      <c r="H20" s="66"/>
      <c r="I20" s="65"/>
      <c r="J20" s="69"/>
      <c r="K20" s="66"/>
      <c r="L20" s="65"/>
      <c r="M20" s="48"/>
      <c r="N20" s="48"/>
      <c r="O20" s="65"/>
      <c r="P20" s="48"/>
      <c r="U20" s="69" t="s">
        <v>183</v>
      </c>
      <c r="V20" s="48"/>
      <c r="W20" s="48"/>
      <c r="X20" s="65"/>
      <c r="Y20" s="48"/>
      <c r="Z20" s="48"/>
      <c r="AA20" s="65"/>
      <c r="AB20" s="48"/>
      <c r="AD20" s="65"/>
      <c r="AE20" s="65"/>
    </row>
    <row r="21" spans="1:32" s="37" customFormat="1" ht="12.75" x14ac:dyDescent="0.2">
      <c r="A21" s="16"/>
      <c r="C21" s="65"/>
      <c r="E21" s="18"/>
      <c r="F21" s="65"/>
      <c r="G21" s="65"/>
      <c r="H21" s="66"/>
      <c r="I21" s="65"/>
      <c r="J21" s="69"/>
      <c r="K21" s="66"/>
      <c r="L21" s="65"/>
      <c r="M21" s="48"/>
      <c r="N21" s="48"/>
      <c r="O21" s="65"/>
      <c r="P21" s="48"/>
      <c r="Q21" s="48"/>
      <c r="R21" s="65"/>
      <c r="S21" s="69"/>
      <c r="T21" s="69"/>
      <c r="U21" s="65"/>
      <c r="X21" s="69"/>
      <c r="Z21" s="48"/>
      <c r="AA21" s="65"/>
      <c r="AB21" s="48"/>
      <c r="AD21" s="65"/>
      <c r="AE21" s="65"/>
    </row>
    <row r="22" spans="1:32" s="37" customFormat="1" ht="12.75" x14ac:dyDescent="0.2">
      <c r="A22" s="16"/>
      <c r="C22" s="65"/>
      <c r="E22" s="18"/>
      <c r="F22" s="65"/>
      <c r="G22" s="65"/>
      <c r="H22" s="66"/>
      <c r="I22" s="65"/>
      <c r="J22" s="69"/>
      <c r="K22" s="66"/>
      <c r="L22" s="65"/>
      <c r="M22" s="48"/>
      <c r="N22" s="48"/>
      <c r="O22" s="65"/>
      <c r="P22" s="48"/>
      <c r="Q22" s="48"/>
      <c r="R22" s="65"/>
      <c r="S22" s="69"/>
      <c r="T22" s="69"/>
      <c r="U22" s="65"/>
      <c r="X22" s="65"/>
      <c r="Y22" s="69"/>
      <c r="Z22" s="69"/>
      <c r="AA22" s="65"/>
      <c r="AB22" s="70"/>
      <c r="AD22" s="65"/>
      <c r="AE22" s="65"/>
    </row>
    <row r="23" spans="1:32" s="37" customFormat="1" ht="12.75" x14ac:dyDescent="0.2">
      <c r="A23" s="16"/>
      <c r="C23" s="65"/>
      <c r="E23" s="18"/>
      <c r="F23" s="65"/>
      <c r="G23" s="65"/>
      <c r="H23" s="66"/>
      <c r="I23" s="65"/>
      <c r="J23" s="69"/>
      <c r="K23" s="66"/>
      <c r="L23" s="65"/>
      <c r="M23" s="48"/>
      <c r="N23" s="48"/>
      <c r="O23" s="65"/>
      <c r="P23" s="48"/>
      <c r="Q23" s="48"/>
      <c r="R23" s="65"/>
      <c r="S23" s="69"/>
      <c r="T23" s="69"/>
      <c r="U23" s="65"/>
      <c r="X23" s="65"/>
      <c r="Y23" s="69"/>
      <c r="Z23" s="69"/>
      <c r="AA23" s="65"/>
      <c r="AB23" s="70"/>
      <c r="AD23" s="65"/>
      <c r="AE23" s="65"/>
    </row>
    <row r="24" spans="1:32" s="37" customFormat="1" ht="12.75" x14ac:dyDescent="0.2">
      <c r="A24" s="16" t="s">
        <v>19</v>
      </c>
      <c r="C24" s="65">
        <v>130658</v>
      </c>
      <c r="E24" s="18">
        <f>SUM('10. S2 DCBP'!H17)</f>
        <v>1969.3143245078072</v>
      </c>
      <c r="F24" s="65">
        <f t="shared" si="2"/>
        <v>128688.68567549219</v>
      </c>
      <c r="G24" s="65">
        <f>SUM('10. S2 DCBP'!P17)</f>
        <v>4510.5960264900659</v>
      </c>
      <c r="H24" s="65">
        <f t="shared" si="3"/>
        <v>124178.08964900213</v>
      </c>
      <c r="I24" s="65">
        <f>SUM('10. S2 DCBP'!X17)</f>
        <v>4560.0775193798445</v>
      </c>
      <c r="J24" s="65">
        <f>SUM(H24)-(I24)</f>
        <v>119618.01212962228</v>
      </c>
      <c r="K24" s="65"/>
      <c r="L24" s="65">
        <f>SUM('10. S2 DCBP'!H31)</f>
        <v>4403.9067422810331</v>
      </c>
      <c r="M24" s="65">
        <f>SUM(J24)-(L24)</f>
        <v>115214.10538734125</v>
      </c>
      <c r="N24" s="65"/>
      <c r="O24" s="65">
        <f>SUM('10. S2 DCBP'!P31)</f>
        <v>4288.6363636363621</v>
      </c>
      <c r="P24" s="65">
        <f>SUM(M24)-(O24)</f>
        <v>110925.46902370488</v>
      </c>
      <c r="Q24" s="65"/>
      <c r="R24" s="65">
        <f>SUM('10. S2 DCBP'!X31)</f>
        <v>4117.1659676452964</v>
      </c>
      <c r="S24" s="65">
        <f>SUM(P24)-(R24)</f>
        <v>106808.30305605958</v>
      </c>
      <c r="T24" s="65"/>
      <c r="U24" s="65">
        <f>SUM('10. S2 DCBP'!H46)</f>
        <v>3893.1618936294567</v>
      </c>
      <c r="V24" s="65">
        <f>SUM(S24)-(U24)</f>
        <v>102915.14116243013</v>
      </c>
      <c r="W24" s="65"/>
      <c r="X24" s="65">
        <f>SUM('10. S2 DCBP'!P46)</f>
        <v>3611.2884834663632</v>
      </c>
      <c r="Y24" s="65">
        <f>SUM(V24)-((X24)+(Z25))</f>
        <v>99303.852678963769</v>
      </c>
      <c r="Z24" s="65"/>
      <c r="AA24" s="65">
        <f>SUM('10. S2 DCBP'!X46)</f>
        <v>3262.2914349276966</v>
      </c>
      <c r="AB24" s="65">
        <f>SUM(Y24)-((AA24)+(AC25))</f>
        <v>96041.561244036071</v>
      </c>
      <c r="AD24" s="65">
        <f>SUM(E24,G24,I24,L24,O24,R24,U24,X24,AA24)</f>
        <v>34616.438755963929</v>
      </c>
      <c r="AE24" s="65">
        <f>SUM(C24)-(AD24)</f>
        <v>96041.561244036071</v>
      </c>
    </row>
    <row r="25" spans="1:32" s="37" customFormat="1" ht="13.8" x14ac:dyDescent="0.3">
      <c r="A25" s="16" t="s">
        <v>20</v>
      </c>
      <c r="C25" s="65">
        <v>24140</v>
      </c>
      <c r="E25" s="18">
        <f>SUM('10. S2 DCBP'!H18)</f>
        <v>1209.7216564833673</v>
      </c>
      <c r="F25" s="65">
        <f t="shared" si="2"/>
        <v>22930.278343516631</v>
      </c>
      <c r="G25" s="65">
        <f>SUM('10. S2 DCBP'!P18)</f>
        <v>2770.7947019867547</v>
      </c>
      <c r="H25" s="65">
        <f t="shared" si="3"/>
        <v>20159.483641529878</v>
      </c>
      <c r="I25" s="65">
        <f>SUM('10. S2 DCBP'!X18)</f>
        <v>2746.1240310077519</v>
      </c>
      <c r="J25" s="65">
        <f>SUM(H25)-(I25)</f>
        <v>17413.359610522126</v>
      </c>
      <c r="K25" s="65"/>
      <c r="L25" s="65">
        <f>SUM('10. S2 DCBP'!H32)</f>
        <v>2649.9369880277259</v>
      </c>
      <c r="M25" s="65">
        <f>SUM(J25)-(L25)</f>
        <v>14763.4226224944</v>
      </c>
      <c r="N25" s="65"/>
      <c r="O25" s="65">
        <f>SUM('10. S2 DCBP'!P32)</f>
        <v>2584.090909090909</v>
      </c>
      <c r="P25" s="65">
        <f>SUM(M25)-(O25)</f>
        <v>12179.331713403491</v>
      </c>
      <c r="Q25" s="65"/>
      <c r="R25" s="65">
        <f>SUM('10. S2 DCBP'!X32)</f>
        <v>2535.9796285200714</v>
      </c>
      <c r="S25" s="65">
        <f>SUM(P25)-(R25)</f>
        <v>9643.3520848834196</v>
      </c>
      <c r="T25" s="65"/>
      <c r="U25" s="65">
        <f>SUM('10. S2 DCBP'!H47)</f>
        <v>2510.3448275862074</v>
      </c>
      <c r="V25" s="65">
        <f>SUM(S25)-(U25)</f>
        <v>7133.0072572972122</v>
      </c>
      <c r="W25" s="65"/>
      <c r="X25" s="65">
        <f>SUM('10. S2 DCBP'!P47)</f>
        <v>2355.188141391106</v>
      </c>
      <c r="Y25" s="65">
        <f>SUM((V25)-(X25))</f>
        <v>4777.8191159061062</v>
      </c>
      <c r="Z25" s="66"/>
      <c r="AA25" s="65">
        <f>SUM('10. S2 DCBP'!X47)</f>
        <v>2148.7208008898783</v>
      </c>
      <c r="AB25" s="65">
        <f>SUM((Y25)-(AA25))</f>
        <v>2629.0983150162278</v>
      </c>
      <c r="AC25" s="66"/>
      <c r="AD25" s="65">
        <f>SUM(E25,G25,I25,L25,O25,R25,U25,X25,AA25)</f>
        <v>21510.901684983772</v>
      </c>
      <c r="AE25" s="65">
        <f>SUM(C25)-(AD25)</f>
        <v>2629.0983150162283</v>
      </c>
      <c r="AF25" s="48"/>
    </row>
    <row r="26" spans="1:32" s="37" customFormat="1" ht="13.8" x14ac:dyDescent="0.3">
      <c r="A26" s="16" t="s">
        <v>21</v>
      </c>
      <c r="C26" s="65">
        <v>116284</v>
      </c>
      <c r="E26" s="18">
        <f>SUM('10. S2 DCBP'!H19)</f>
        <v>1270.0067888662595</v>
      </c>
      <c r="F26" s="65">
        <f t="shared" si="2"/>
        <v>115013.99321113374</v>
      </c>
      <c r="G26" s="65">
        <f>SUM('10. S2 DCBP'!P19)</f>
        <v>2899.6688741721855</v>
      </c>
      <c r="H26" s="65">
        <f t="shared" si="3"/>
        <v>112114.32433696155</v>
      </c>
      <c r="I26" s="65">
        <f>SUM('10. S2 DCBP'!X19)</f>
        <v>2998.062015503876</v>
      </c>
      <c r="J26" s="65">
        <f>SUM(H26)-(I26)</f>
        <v>109116.26232145767</v>
      </c>
      <c r="K26" s="65"/>
      <c r="L26" s="65">
        <f>SUM('10. S2 DCBP'!H33)</f>
        <v>2885.3182104599873</v>
      </c>
      <c r="M26" s="65">
        <f>SUM(J26)-(L26)</f>
        <v>106230.94411099769</v>
      </c>
      <c r="N26" s="65"/>
      <c r="O26" s="65">
        <f>SUM('10. S2 DCBP'!P33)</f>
        <v>2795.4545454545455</v>
      </c>
      <c r="P26" s="65">
        <f>SUM(M26)-(O26)</f>
        <v>103435.48956554315</v>
      </c>
      <c r="Q26" s="65"/>
      <c r="R26" s="65">
        <f>SUM('10. S2 DCBP'!X33)</f>
        <v>2694.0982624325948</v>
      </c>
      <c r="S26" s="65">
        <f>SUM(P26)-(R26)</f>
        <v>100741.39130311055</v>
      </c>
      <c r="T26" s="65"/>
      <c r="U26" s="65">
        <f>SUM('10. S2 DCBP'!H48)</f>
        <v>2531.6189362945656</v>
      </c>
      <c r="V26" s="65">
        <f>SUM(S26)-(U26)</f>
        <v>98209.772366815989</v>
      </c>
      <c r="W26" s="65"/>
      <c r="X26" s="65">
        <f>SUM('10. S2 DCBP'!P48)</f>
        <v>2350.570125427595</v>
      </c>
      <c r="Y26" s="65">
        <f>SUM(V26)-(X26)</f>
        <v>95859.202241388397</v>
      </c>
      <c r="Z26" s="65"/>
      <c r="AA26" s="65">
        <f>SUM('10. S2 DCBP'!X48)</f>
        <v>2125.1946607341501</v>
      </c>
      <c r="AB26" s="65">
        <f>SUM(Y26)-(AA26)</f>
        <v>93734.007580654245</v>
      </c>
      <c r="AD26" s="65">
        <f>SUM(E26,G26,I26,L26,O26,R26,U26,X26,AA26)</f>
        <v>22549.992419345759</v>
      </c>
      <c r="AE26" s="65">
        <f>SUM(C26)-(AD26)</f>
        <v>93734.007580654245</v>
      </c>
    </row>
    <row r="27" spans="1:32" s="43" customFormat="1" ht="13.8" x14ac:dyDescent="0.3">
      <c r="A27" s="15" t="s">
        <v>160</v>
      </c>
      <c r="C27" s="67">
        <f>SUM(C24:C26)</f>
        <v>271082</v>
      </c>
      <c r="E27" s="71">
        <f>SUM(E24:E26)</f>
        <v>4449.042769857434</v>
      </c>
      <c r="F27" s="67">
        <f t="shared" ref="F27:J27" si="13">SUM(F24:F26)</f>
        <v>266632.95723014255</v>
      </c>
      <c r="G27" s="67">
        <f>SUM(G24:G26)</f>
        <v>10181.059602649006</v>
      </c>
      <c r="H27" s="67">
        <f t="shared" si="13"/>
        <v>256451.89762749354</v>
      </c>
      <c r="I27" s="67">
        <f>SUM(I24:I26)</f>
        <v>10304.263565891473</v>
      </c>
      <c r="J27" s="67">
        <f t="shared" si="13"/>
        <v>246147.63406160209</v>
      </c>
      <c r="K27" s="67"/>
      <c r="L27" s="67">
        <f>SUM(L24:L26)</f>
        <v>9939.1619407687467</v>
      </c>
      <c r="M27" s="67">
        <f t="shared" ref="M27:V27" si="14">SUM(M24:M26)</f>
        <v>236208.47212083335</v>
      </c>
      <c r="N27" s="67"/>
      <c r="O27" s="67">
        <f>SUM(O24:O26)</f>
        <v>9668.1818181818162</v>
      </c>
      <c r="P27" s="67">
        <f t="shared" si="14"/>
        <v>226540.29030265153</v>
      </c>
      <c r="Q27" s="67"/>
      <c r="R27" s="67">
        <f>SUM(R24:R26)</f>
        <v>9347.2438585979635</v>
      </c>
      <c r="S27" s="67">
        <f t="shared" si="14"/>
        <v>217193.04644405353</v>
      </c>
      <c r="T27" s="67"/>
      <c r="U27" s="67">
        <f>SUM(U24:U26)</f>
        <v>8935.1256575102307</v>
      </c>
      <c r="V27" s="67">
        <f t="shared" si="14"/>
        <v>208257.92078654334</v>
      </c>
      <c r="W27" s="67"/>
      <c r="X27" s="67">
        <f>SUM(X24:X26)</f>
        <v>8317.0467502850643</v>
      </c>
      <c r="Y27" s="67">
        <f>SUM(Y24:Y26)</f>
        <v>199940.87403625826</v>
      </c>
      <c r="Z27" s="67"/>
      <c r="AA27" s="67">
        <f>SUM(AA24:AA26)</f>
        <v>7536.2068965517246</v>
      </c>
      <c r="AB27" s="67">
        <f>SUM(AB24:AB26)</f>
        <v>192404.66713970655</v>
      </c>
      <c r="AD27" s="67">
        <f>SUM(AD24:AD26)</f>
        <v>78677.332860293463</v>
      </c>
      <c r="AE27" s="67">
        <f>SUM(AE24:AE26)</f>
        <v>192404.66713970655</v>
      </c>
      <c r="AF27" s="48"/>
    </row>
    <row r="28" spans="1:32" s="37" customFormat="1" ht="13.8" x14ac:dyDescent="0.3">
      <c r="A28" s="16" t="s">
        <v>162</v>
      </c>
      <c r="C28" s="65">
        <f>SUM(C21:C26)</f>
        <v>271082</v>
      </c>
      <c r="D28" s="65"/>
      <c r="E28" s="65">
        <f>SUM(E24:E26)</f>
        <v>4449.042769857434</v>
      </c>
      <c r="F28" s="65">
        <f>SUM(C28)-(E28)</f>
        <v>266632.95723014255</v>
      </c>
      <c r="G28" s="65">
        <f>SUM(G24:G26)</f>
        <v>10181.059602649006</v>
      </c>
      <c r="H28" s="65">
        <f>SUM(F28)-(G28)</f>
        <v>256451.89762749354</v>
      </c>
      <c r="I28" s="65">
        <f>SUM(I24:I26)</f>
        <v>10304.263565891473</v>
      </c>
      <c r="J28" s="65">
        <f>SUM(H28)-(I28)</f>
        <v>246147.63406160206</v>
      </c>
      <c r="K28" s="65"/>
      <c r="L28" s="65">
        <f>SUM(L24:L26)</f>
        <v>9939.1619407687467</v>
      </c>
      <c r="M28" s="65">
        <f>SUM(J28)-(L28)</f>
        <v>236208.47212083332</v>
      </c>
      <c r="N28" s="65"/>
      <c r="O28" s="65">
        <f>SUM(O24:O26)</f>
        <v>9668.1818181818162</v>
      </c>
      <c r="P28" s="65">
        <f>SUM(M28)-(O28)</f>
        <v>226540.2903026515</v>
      </c>
      <c r="Q28" s="65"/>
      <c r="R28" s="65">
        <f>SUM(R24:R26)</f>
        <v>9347.2438585979635</v>
      </c>
      <c r="S28" s="65">
        <f>SUM(P28)-(R28)</f>
        <v>217193.04644405353</v>
      </c>
      <c r="T28" s="65"/>
      <c r="U28" s="65">
        <f>SUM(U24:U26)</f>
        <v>8935.1256575102307</v>
      </c>
      <c r="V28" s="65">
        <f>SUM(S28)-(U28)</f>
        <v>208257.92078654328</v>
      </c>
      <c r="W28" s="65"/>
      <c r="X28" s="65">
        <f>SUM(X24:X26)</f>
        <v>8317.0467502850643</v>
      </c>
      <c r="Y28" s="65">
        <f>SUM(V28)-(X28)</f>
        <v>199940.87403625823</v>
      </c>
      <c r="Z28" s="65"/>
      <c r="AA28" s="65">
        <f>SUM(AA24:AA26)</f>
        <v>7536.2068965517246</v>
      </c>
      <c r="AB28" s="65">
        <f>SUM(Y28)-(AA28)</f>
        <v>192404.66713970649</v>
      </c>
      <c r="AC28" s="66"/>
      <c r="AD28" s="65">
        <f>SUM(AD24:AD26)</f>
        <v>78677.332860293463</v>
      </c>
      <c r="AE28" s="65">
        <f>SUM(C28)-(AD28)</f>
        <v>192404.66713970655</v>
      </c>
      <c r="AF28" s="48"/>
    </row>
    <row r="29" spans="1:32" s="26" customFormat="1" x14ac:dyDescent="0.3">
      <c r="A29" s="15"/>
      <c r="C29" s="54"/>
      <c r="E29" s="72"/>
      <c r="F29" s="54"/>
      <c r="G29" s="54"/>
      <c r="H29" s="54"/>
      <c r="I29" s="54"/>
      <c r="J29" s="54"/>
      <c r="K29" s="54"/>
      <c r="L29" s="54"/>
      <c r="M29" s="54"/>
      <c r="N29" s="54"/>
      <c r="O29" s="54"/>
      <c r="P29" s="54"/>
      <c r="Q29" s="54"/>
      <c r="R29" s="54"/>
      <c r="S29" s="54"/>
      <c r="T29" s="54"/>
      <c r="U29" s="54"/>
      <c r="V29" s="54"/>
      <c r="W29" s="54"/>
      <c r="X29" s="69"/>
      <c r="Y29" s="54"/>
      <c r="Z29" s="54"/>
      <c r="AA29" s="54"/>
      <c r="AB29" s="54"/>
      <c r="AD29" s="67"/>
      <c r="AE29" s="67"/>
      <c r="AF29" s="69"/>
    </row>
    <row r="30" spans="1:32" s="26" customFormat="1" x14ac:dyDescent="0.3">
      <c r="A30" s="15"/>
      <c r="C30" s="54"/>
      <c r="E30" s="72"/>
      <c r="F30" s="54"/>
      <c r="G30" s="54"/>
      <c r="H30" s="54"/>
      <c r="I30" s="54"/>
      <c r="J30" s="54"/>
      <c r="K30" s="54"/>
      <c r="L30" s="54"/>
      <c r="M30" s="54"/>
      <c r="N30" s="54"/>
      <c r="O30" s="54"/>
      <c r="P30" s="54"/>
      <c r="Q30" s="54"/>
      <c r="R30" s="54"/>
      <c r="S30" s="54"/>
      <c r="T30" s="54"/>
      <c r="U30" s="54"/>
      <c r="V30" s="54"/>
      <c r="W30" s="54"/>
      <c r="X30" s="69"/>
      <c r="Y30" s="54"/>
      <c r="Z30" s="54"/>
      <c r="AA30" s="54"/>
      <c r="AB30" s="54"/>
      <c r="AD30" s="67"/>
      <c r="AE30" s="67"/>
      <c r="AF30" s="69"/>
    </row>
    <row r="31" spans="1:32" s="22" customFormat="1" ht="28.8" x14ac:dyDescent="0.3">
      <c r="A31" s="73" t="s">
        <v>387</v>
      </c>
      <c r="C31" s="74">
        <f>SUM(C16,C27)</f>
        <v>572239</v>
      </c>
      <c r="E31" s="75">
        <f t="shared" ref="E31:J31" si="15">SUM(E16,E27)</f>
        <v>14231.310251188053</v>
      </c>
      <c r="F31" s="74">
        <f t="shared" si="15"/>
        <v>558007.689748812</v>
      </c>
      <c r="G31" s="74">
        <f t="shared" si="15"/>
        <v>34234.503311258275</v>
      </c>
      <c r="H31" s="74">
        <f t="shared" si="15"/>
        <v>523773.18643755367</v>
      </c>
      <c r="I31" s="74">
        <f t="shared" si="15"/>
        <v>33885.65891472868</v>
      </c>
      <c r="J31" s="74">
        <f t="shared" si="15"/>
        <v>489887.52752282505</v>
      </c>
      <c r="L31" s="74">
        <f>SUM(L16,L27)</f>
        <v>33158.38059231254</v>
      </c>
      <c r="M31" s="74">
        <f>SUM(M16,M27)</f>
        <v>456729.14693051251</v>
      </c>
      <c r="N31" s="74"/>
      <c r="O31" s="74">
        <f>SUM(O16,O27)</f>
        <v>32788.63636363636</v>
      </c>
      <c r="P31" s="74">
        <f>SUM(P16,P27)</f>
        <v>423940.51056687615</v>
      </c>
      <c r="Q31" s="74"/>
      <c r="R31" s="74">
        <f>SUM(R16,R27)</f>
        <v>32274.445775913715</v>
      </c>
      <c r="S31" s="74">
        <f>SUM(S16,S27)</f>
        <v>391666.06479096238</v>
      </c>
      <c r="T31" s="74"/>
      <c r="U31" s="74">
        <f>SUM(U16,U27)</f>
        <v>31623.962594973706</v>
      </c>
      <c r="V31" s="74">
        <f>SUM(V16,V27)</f>
        <v>360042.10219598876</v>
      </c>
      <c r="W31" s="74"/>
      <c r="X31" s="74">
        <f>SUM(X16,X27)</f>
        <v>29878.563283922464</v>
      </c>
      <c r="Y31" s="74">
        <f>SUM(Y16,Y27)</f>
        <v>330163.53891206626</v>
      </c>
      <c r="Z31" s="74"/>
      <c r="AA31" s="74">
        <f>SUM(AA16,AA27)</f>
        <v>27415.795328142383</v>
      </c>
      <c r="AB31" s="74">
        <f>SUM(AB16,AB27)</f>
        <v>302747.74358392385</v>
      </c>
      <c r="AD31" s="74">
        <f>SUM(AD16,AD27)</f>
        <v>269491.25641607621</v>
      </c>
      <c r="AE31" s="74">
        <f>SUM(C31)-(AD31)</f>
        <v>302747.74358392379</v>
      </c>
    </row>
    <row r="32" spans="1:32" s="28" customFormat="1" ht="28.8" x14ac:dyDescent="0.3">
      <c r="A32" s="76" t="s">
        <v>388</v>
      </c>
      <c r="C32" s="29">
        <f>SUM(C17,C28)</f>
        <v>572239</v>
      </c>
      <c r="E32" s="36">
        <f>SUM(E17,E28)</f>
        <v>14231.310251188053</v>
      </c>
      <c r="F32" s="29">
        <f>SUM(C32)-(E32)</f>
        <v>558007.689748812</v>
      </c>
      <c r="G32" s="29">
        <f>SUM(G17,G28)</f>
        <v>34234.503311258275</v>
      </c>
      <c r="H32" s="29">
        <f>SUM(F32)-(G32)</f>
        <v>523773.18643755373</v>
      </c>
      <c r="I32" s="29">
        <f>SUM(I17,I28)</f>
        <v>33885.65891472868</v>
      </c>
      <c r="J32" s="29">
        <f>SUM(H32)-(I32)</f>
        <v>489887.52752282505</v>
      </c>
      <c r="L32" s="29">
        <f>SUM(L17,L28)</f>
        <v>33158.38059231254</v>
      </c>
      <c r="M32" s="29">
        <f>SUM(J32)-(L32)</f>
        <v>456729.14693051251</v>
      </c>
      <c r="N32" s="29"/>
      <c r="O32" s="29">
        <f>SUM(O17,O28)</f>
        <v>32788.63636363636</v>
      </c>
      <c r="P32" s="29">
        <f>SUM(M32)-(O32)</f>
        <v>423940.51056687615</v>
      </c>
      <c r="Q32" s="29"/>
      <c r="R32" s="29">
        <f>SUM(R17,R28)</f>
        <v>32274.445775913715</v>
      </c>
      <c r="S32" s="29">
        <f>SUM(P32)-(R32)</f>
        <v>391666.06479096244</v>
      </c>
      <c r="T32" s="29"/>
      <c r="U32" s="29">
        <f>SUM(U17,U28)</f>
        <v>31623.962594973706</v>
      </c>
      <c r="V32" s="29">
        <f>SUM(S32)-(U32)</f>
        <v>360042.10219598876</v>
      </c>
      <c r="W32" s="29"/>
      <c r="X32" s="29">
        <f>SUM(X17,X28)</f>
        <v>29878.563283922464</v>
      </c>
      <c r="Y32" s="29">
        <f>SUM(V32)-(X32)</f>
        <v>330163.53891206632</v>
      </c>
      <c r="Z32" s="29"/>
      <c r="AA32" s="29">
        <f>SUM(AA17,AA28)</f>
        <v>27415.795328142383</v>
      </c>
      <c r="AB32" s="29">
        <f>SUM(Y32)-(AA32)</f>
        <v>302747.7435839239</v>
      </c>
      <c r="AD32" s="29">
        <f>SUM(AD17,AD28)</f>
        <v>269491.25641607621</v>
      </c>
      <c r="AE32" s="29">
        <f>SUM(C32)-(AD32)</f>
        <v>302747.74358392379</v>
      </c>
    </row>
    <row r="33" spans="1:31" x14ac:dyDescent="0.3">
      <c r="Z33" s="69"/>
      <c r="AC33" s="69"/>
    </row>
    <row r="34" spans="1:31" x14ac:dyDescent="0.3">
      <c r="A34" s="26" t="s">
        <v>169</v>
      </c>
    </row>
    <row r="35" spans="1:31" s="62" customFormat="1" x14ac:dyDescent="0.3">
      <c r="A35" s="77"/>
      <c r="C35" s="61"/>
      <c r="E35" s="61"/>
      <c r="F35" s="61"/>
      <c r="G35" s="61"/>
      <c r="H35" s="61"/>
      <c r="I35" s="61"/>
      <c r="J35" s="61"/>
    </row>
    <row r="36" spans="1:31" ht="52.8" thickBot="1" x14ac:dyDescent="0.35">
      <c r="A36" s="15"/>
      <c r="C36" s="63" t="s">
        <v>43</v>
      </c>
      <c r="D36" s="63"/>
      <c r="E36" s="59" t="s">
        <v>170</v>
      </c>
      <c r="F36" s="59" t="s">
        <v>148</v>
      </c>
      <c r="G36" s="64" t="s">
        <v>171</v>
      </c>
      <c r="H36" s="59" t="s">
        <v>172</v>
      </c>
      <c r="I36" s="59" t="s">
        <v>155</v>
      </c>
      <c r="J36" s="64" t="s">
        <v>173</v>
      </c>
    </row>
    <row r="37" spans="1:31" x14ac:dyDescent="0.3">
      <c r="A37" s="16" t="s">
        <v>14</v>
      </c>
      <c r="B37" s="37"/>
      <c r="C37" s="65">
        <v>6600</v>
      </c>
      <c r="D37" s="65"/>
      <c r="E37" s="65">
        <f t="shared" ref="E37:E42" si="16">SUM(E10,G10,I10,L10,O10)</f>
        <v>18375.681690182384</v>
      </c>
      <c r="F37" s="66">
        <f t="shared" ref="F37:F42" si="17">SUM(P10)</f>
        <v>0</v>
      </c>
      <c r="G37" s="66">
        <f>SUM(K10,N10,Q10)</f>
        <v>11775.681690182388</v>
      </c>
      <c r="H37" s="65">
        <f t="shared" ref="H37:H42" si="18">SUM(R10,U10,X10,AA10)</f>
        <v>13358.273235152968</v>
      </c>
      <c r="I37" s="66">
        <f t="shared" ref="I37:I42" si="19">SUM(AB10)</f>
        <v>0</v>
      </c>
      <c r="J37" s="66">
        <f t="shared" ref="J37:J42" si="20">SUM(T10,W10,Z10,AC10)</f>
        <v>13358.273235152968</v>
      </c>
      <c r="K37" s="69" t="s">
        <v>174</v>
      </c>
      <c r="R37" s="26"/>
      <c r="X37" s="78" t="s">
        <v>7</v>
      </c>
      <c r="Y37" s="79" t="s">
        <v>184</v>
      </c>
      <c r="Z37" s="80"/>
      <c r="AA37" s="80"/>
      <c r="AB37" s="80"/>
      <c r="AC37" s="80"/>
      <c r="AD37" s="80"/>
      <c r="AE37" s="81"/>
    </row>
    <row r="38" spans="1:31" ht="24" customHeight="1" x14ac:dyDescent="0.3">
      <c r="A38" s="16" t="s">
        <v>15</v>
      </c>
      <c r="B38" s="37"/>
      <c r="C38" s="65">
        <v>144009</v>
      </c>
      <c r="D38" s="65"/>
      <c r="E38" s="65">
        <f t="shared" si="16"/>
        <v>23620.926455903926</v>
      </c>
      <c r="F38" s="65">
        <f t="shared" si="17"/>
        <v>108612.39185391371</v>
      </c>
      <c r="G38" s="66"/>
      <c r="H38" s="65">
        <f t="shared" si="18"/>
        <v>20505.263802482325</v>
      </c>
      <c r="I38" s="65">
        <f t="shared" si="19"/>
        <v>64719.901409620536</v>
      </c>
      <c r="J38" s="66">
        <f t="shared" si="20"/>
        <v>0</v>
      </c>
      <c r="K38" s="70" t="s">
        <v>229</v>
      </c>
      <c r="X38" s="82"/>
      <c r="Y38" s="83"/>
      <c r="Z38" s="84"/>
      <c r="AA38" s="84"/>
      <c r="AB38" s="84"/>
      <c r="AC38" s="84"/>
      <c r="AD38" s="84"/>
      <c r="AE38" s="85"/>
    </row>
    <row r="39" spans="1:31" x14ac:dyDescent="0.3">
      <c r="A39" s="16" t="s">
        <v>16</v>
      </c>
      <c r="B39" s="37"/>
      <c r="C39" s="65">
        <v>31309</v>
      </c>
      <c r="D39" s="65"/>
      <c r="E39" s="65">
        <f t="shared" si="16"/>
        <v>22913.514375415718</v>
      </c>
      <c r="F39" s="65">
        <f t="shared" si="17"/>
        <v>8395.4856245842893</v>
      </c>
      <c r="G39" s="66">
        <f>SUM(Q12)</f>
        <v>0</v>
      </c>
      <c r="H39" s="65">
        <f t="shared" si="18"/>
        <v>18424.439031242164</v>
      </c>
      <c r="I39" s="66">
        <f t="shared" si="19"/>
        <v>0</v>
      </c>
      <c r="J39" s="66">
        <f t="shared" si="20"/>
        <v>10028.953406657874</v>
      </c>
      <c r="K39" s="69" t="s">
        <v>186</v>
      </c>
      <c r="X39" s="82"/>
      <c r="Y39" s="83"/>
      <c r="Z39" s="84"/>
      <c r="AA39" s="84"/>
      <c r="AB39" s="84"/>
      <c r="AC39" s="84"/>
      <c r="AD39" s="84"/>
      <c r="AE39" s="85"/>
    </row>
    <row r="40" spans="1:31" ht="15" thickBot="1" x14ac:dyDescent="0.35">
      <c r="A40" s="16" t="s">
        <v>17</v>
      </c>
      <c r="B40" s="37"/>
      <c r="C40" s="65">
        <v>18420</v>
      </c>
      <c r="D40" s="65"/>
      <c r="E40" s="65">
        <f t="shared" si="16"/>
        <v>8003.5294635175596</v>
      </c>
      <c r="F40" s="65">
        <f t="shared" si="17"/>
        <v>10416.47053648244</v>
      </c>
      <c r="G40" s="48"/>
      <c r="H40" s="65">
        <f t="shared" si="18"/>
        <v>7162.0404287046122</v>
      </c>
      <c r="I40" s="65">
        <f t="shared" si="19"/>
        <v>3254.4301077778273</v>
      </c>
      <c r="J40" s="66">
        <f t="shared" si="20"/>
        <v>0</v>
      </c>
      <c r="K40" s="69"/>
      <c r="X40" s="86"/>
      <c r="Y40" s="87"/>
      <c r="Z40" s="88"/>
      <c r="AA40" s="88"/>
      <c r="AB40" s="88"/>
      <c r="AC40" s="88"/>
      <c r="AD40" s="88"/>
      <c r="AE40" s="89"/>
    </row>
    <row r="41" spans="1:31" x14ac:dyDescent="0.3">
      <c r="A41" s="16" t="s">
        <v>18</v>
      </c>
      <c r="B41" s="37"/>
      <c r="C41" s="65">
        <v>94319</v>
      </c>
      <c r="D41" s="65"/>
      <c r="E41" s="65">
        <f t="shared" si="16"/>
        <v>15009.684127336392</v>
      </c>
      <c r="F41" s="65">
        <f t="shared" si="17"/>
        <v>69975.872249244159</v>
      </c>
      <c r="G41" s="66"/>
      <c r="H41" s="65">
        <f t="shared" si="18"/>
        <v>15649.367125888826</v>
      </c>
      <c r="I41" s="65">
        <f t="shared" si="19"/>
        <v>42368.744926818938</v>
      </c>
      <c r="J41" s="66">
        <f t="shared" si="20"/>
        <v>0</v>
      </c>
      <c r="K41" s="69"/>
    </row>
    <row r="42" spans="1:31" x14ac:dyDescent="0.3">
      <c r="A42" s="16" t="s">
        <v>379</v>
      </c>
      <c r="B42" s="37"/>
      <c r="C42" s="65">
        <v>6500</v>
      </c>
      <c r="D42" s="65"/>
      <c r="E42" s="65">
        <f t="shared" si="16"/>
        <v>15833.443623419462</v>
      </c>
      <c r="F42" s="66">
        <f t="shared" si="17"/>
        <v>0</v>
      </c>
      <c r="G42" s="66">
        <f>SUM(K15,N15,Q15)</f>
        <v>9333.4436234194618</v>
      </c>
      <c r="H42" s="65">
        <f t="shared" si="18"/>
        <v>11957.760196536396</v>
      </c>
      <c r="I42" s="66">
        <f t="shared" si="19"/>
        <v>0</v>
      </c>
      <c r="J42" s="66">
        <f t="shared" si="20"/>
        <v>11957.760196536396</v>
      </c>
      <c r="K42" s="69" t="s">
        <v>203</v>
      </c>
    </row>
    <row r="43" spans="1:31" s="37" customFormat="1" x14ac:dyDescent="0.3">
      <c r="A43" s="15" t="s">
        <v>160</v>
      </c>
      <c r="B43" s="43"/>
      <c r="C43" s="67">
        <f>SUM(C37:C42)</f>
        <v>301157</v>
      </c>
      <c r="D43" s="67"/>
      <c r="E43" s="67">
        <f>SUM(E37:E42)</f>
        <v>103756.77973577545</v>
      </c>
      <c r="F43" s="67">
        <f>SUM(F37:F42)</f>
        <v>197400.2202642246</v>
      </c>
      <c r="G43" s="68">
        <f>SUM(G37:G42)</f>
        <v>21109.125313601849</v>
      </c>
      <c r="H43" s="67">
        <f>SUM(H37:H42)</f>
        <v>87057.143820007288</v>
      </c>
      <c r="I43" s="67">
        <f>SUM(F43)-(H43)</f>
        <v>110343.07644421731</v>
      </c>
      <c r="J43" s="68">
        <f>SUM(J37:J42)</f>
        <v>35344.986838347235</v>
      </c>
      <c r="K43" s="38" t="s">
        <v>182</v>
      </c>
      <c r="T43" s="38"/>
      <c r="X43" s="25"/>
      <c r="Y43" s="25"/>
      <c r="Z43" s="25"/>
      <c r="AA43" s="25"/>
      <c r="AB43" s="25"/>
      <c r="AC43" s="25"/>
      <c r="AD43" s="25"/>
      <c r="AE43" s="25"/>
    </row>
    <row r="44" spans="1:31" s="37" customFormat="1" ht="13.8" x14ac:dyDescent="0.3">
      <c r="A44" s="16" t="s">
        <v>160</v>
      </c>
      <c r="C44" s="65">
        <f>SUM(C37:C42)</f>
        <v>301157</v>
      </c>
      <c r="D44" s="65"/>
      <c r="E44" s="65">
        <f>SUM(E37:E42)</f>
        <v>103756.77973577545</v>
      </c>
      <c r="F44" s="65">
        <f>SUM(C44)-(E44)</f>
        <v>197400.22026422457</v>
      </c>
      <c r="G44" s="66"/>
      <c r="H44" s="65">
        <f>SUM(H37:H42)</f>
        <v>87057.143820007288</v>
      </c>
      <c r="I44" s="65">
        <f>SUM(F44)-(H44)</f>
        <v>110343.07644421728</v>
      </c>
      <c r="J44" s="66"/>
      <c r="K44" s="48"/>
      <c r="T44" s="48"/>
    </row>
    <row r="45" spans="1:31" x14ac:dyDescent="0.3">
      <c r="A45" s="16"/>
      <c r="B45" s="37"/>
      <c r="C45" s="65"/>
      <c r="D45" s="65"/>
      <c r="E45" s="65"/>
      <c r="F45" s="65"/>
      <c r="G45" s="28"/>
      <c r="H45" s="65"/>
      <c r="I45" s="65"/>
      <c r="J45" s="65"/>
      <c r="X45" s="37"/>
      <c r="Y45" s="37"/>
      <c r="Z45" s="37"/>
      <c r="AA45" s="37"/>
      <c r="AB45" s="37"/>
      <c r="AC45" s="37"/>
      <c r="AD45" s="37"/>
      <c r="AE45" s="37"/>
    </row>
    <row r="46" spans="1:31" x14ac:dyDescent="0.3">
      <c r="A46" s="16" t="s">
        <v>19</v>
      </c>
      <c r="B46" s="37"/>
      <c r="C46" s="65">
        <v>130658</v>
      </c>
      <c r="D46" s="65"/>
      <c r="E46" s="65">
        <f>SUM(E24,G24,I24,L24,O24)</f>
        <v>19732.530976295115</v>
      </c>
      <c r="F46" s="65">
        <f>SUM(P24)</f>
        <v>110925.46902370488</v>
      </c>
      <c r="G46" s="28"/>
      <c r="H46" s="65">
        <f>SUM(R24,U24,X24,AA24)</f>
        <v>14883.907779668813</v>
      </c>
      <c r="I46" s="65">
        <f>SUM(AB24)</f>
        <v>96041.561244036071</v>
      </c>
      <c r="J46" s="66">
        <f>SUM(T24,W24,Z24,AC24)</f>
        <v>0</v>
      </c>
      <c r="W46" s="27"/>
    </row>
    <row r="47" spans="1:31" x14ac:dyDescent="0.3">
      <c r="A47" s="16" t="s">
        <v>20</v>
      </c>
      <c r="B47" s="37"/>
      <c r="C47" s="65">
        <v>24140</v>
      </c>
      <c r="D47" s="65"/>
      <c r="E47" s="65">
        <f>SUM(E25,G25,I25,L25,O25)</f>
        <v>11960.668286596509</v>
      </c>
      <c r="F47" s="65">
        <f t="shared" ref="F47:F48" si="21">SUM(P25)</f>
        <v>12179.331713403491</v>
      </c>
      <c r="G47" s="28"/>
      <c r="H47" s="65">
        <f>SUM(R25,U25,X25,AA25)</f>
        <v>9550.2333983872632</v>
      </c>
      <c r="I47" s="65">
        <f t="shared" ref="I47:I48" si="22">SUM(AB25)</f>
        <v>2629.0983150162278</v>
      </c>
      <c r="J47" s="66">
        <f t="shared" ref="J47:J48" si="23">SUM(T25,W25,Z25,AC25)</f>
        <v>0</v>
      </c>
      <c r="K47" s="69"/>
    </row>
    <row r="48" spans="1:31" x14ac:dyDescent="0.3">
      <c r="A48" s="16" t="s">
        <v>21</v>
      </c>
      <c r="B48" s="37"/>
      <c r="C48" s="65">
        <v>116284</v>
      </c>
      <c r="D48" s="65"/>
      <c r="E48" s="65">
        <f>SUM(E26,G26,I26,L26,O26)</f>
        <v>12848.510434456855</v>
      </c>
      <c r="F48" s="65">
        <f t="shared" si="21"/>
        <v>103435.48956554315</v>
      </c>
      <c r="G48" s="28"/>
      <c r="H48" s="65">
        <f>SUM(R26,U26,X26,AA26)</f>
        <v>9701.4819848889056</v>
      </c>
      <c r="I48" s="65">
        <f t="shared" si="22"/>
        <v>93734.007580654245</v>
      </c>
      <c r="J48" s="66">
        <f t="shared" si="23"/>
        <v>0</v>
      </c>
    </row>
    <row r="49" spans="1:11" x14ac:dyDescent="0.3">
      <c r="A49" s="15" t="s">
        <v>160</v>
      </c>
      <c r="B49" s="26"/>
      <c r="C49" s="54">
        <f>SUM(C46:C48)</f>
        <v>271082</v>
      </c>
      <c r="D49" s="54"/>
      <c r="E49" s="67">
        <f>SUM(E46:E48)</f>
        <v>44541.70969734848</v>
      </c>
      <c r="F49" s="67">
        <f>SUM(F46:F48)</f>
        <v>226540.29030265153</v>
      </c>
      <c r="G49" s="28"/>
      <c r="H49" s="67">
        <f>SUM(H46:H48)</f>
        <v>34135.623162944976</v>
      </c>
      <c r="I49" s="67">
        <f>SUM(I46:I48)</f>
        <v>192404.66713970655</v>
      </c>
      <c r="J49" s="68">
        <f>SUM(J46:J48)</f>
        <v>0</v>
      </c>
      <c r="K49" s="38" t="s">
        <v>182</v>
      </c>
    </row>
    <row r="50" spans="1:11" x14ac:dyDescent="0.3">
      <c r="A50" s="16" t="s">
        <v>162</v>
      </c>
      <c r="C50" s="27">
        <f>SUM(C46:C48)</f>
        <v>271082</v>
      </c>
      <c r="D50" s="27"/>
      <c r="E50" s="65">
        <f>SUM(E46:E48)</f>
        <v>44541.70969734848</v>
      </c>
      <c r="F50" s="65">
        <f>SUM(C50)-(E50)</f>
        <v>226540.29030265153</v>
      </c>
      <c r="G50" s="28"/>
      <c r="H50" s="65">
        <f>SUM(H46:H48)</f>
        <v>34135.623162944976</v>
      </c>
      <c r="I50" s="65">
        <f>SUM(F50)-(H50)</f>
        <v>192404.66713970655</v>
      </c>
      <c r="J50" s="65"/>
    </row>
    <row r="52" spans="1:11" x14ac:dyDescent="0.3">
      <c r="G52" s="27"/>
    </row>
    <row r="53" spans="1:11" x14ac:dyDescent="0.3">
      <c r="G53" s="27"/>
    </row>
    <row r="54" spans="1:11" x14ac:dyDescent="0.3">
      <c r="G54" s="27"/>
    </row>
  </sheetData>
  <mergeCells count="1">
    <mergeCell ref="K8:L8"/>
  </mergeCells>
  <pageMargins left="0.25" right="0.25" top="0.75" bottom="0.75" header="0.3" footer="0.3"/>
  <pageSetup paperSize="8" scale="65" orientation="landscape" r:id="rId1"/>
  <headerFooter>
    <oddHeader>&amp;CWorksheet 18. S2 PC</oddHeader>
    <oddFooter>&amp;CFilename: CCNSW Metropolitan Sydney Cemetery Capacity Report data supplement&amp;R&amp;P/&amp;N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6"/>
  <sheetViews>
    <sheetView topLeftCell="A2"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8" width="10.44140625" style="25" customWidth="1"/>
    <col min="9" max="10" width="10.6640625" style="25" customWidth="1"/>
    <col min="11" max="11" width="9.88671875" style="25" customWidth="1"/>
    <col min="12" max="12" width="9.44140625" style="25" customWidth="1"/>
    <col min="13" max="13" width="10.88671875" style="25" customWidth="1"/>
    <col min="14" max="14" width="9.88671875" style="25" customWidth="1"/>
    <col min="15" max="15" width="9.6640625" style="25" customWidth="1"/>
    <col min="16" max="16" width="10.44140625" style="25" customWidth="1"/>
    <col min="17" max="17" width="10.33203125" style="25" customWidth="1"/>
    <col min="18" max="18" width="9.5546875" style="25" customWidth="1"/>
    <col min="19" max="21" width="9.44140625" style="25" customWidth="1"/>
    <col min="22" max="23" width="9.5546875" style="25" customWidth="1"/>
    <col min="24" max="24" width="9.44140625" style="25" customWidth="1"/>
    <col min="25" max="25" width="10.33203125" style="25" customWidth="1"/>
    <col min="26" max="26" width="9.5546875" style="25" customWidth="1"/>
    <col min="27" max="27" width="9.44140625" style="25" customWidth="1"/>
    <col min="28" max="28" width="11.109375" style="25" customWidth="1"/>
    <col min="29" max="29" width="9" style="25" customWidth="1"/>
    <col min="30" max="30" width="11.44140625" style="25" customWidth="1"/>
    <col min="31" max="31" width="12.6640625" style="25" customWidth="1"/>
    <col min="32" max="32" width="10.33203125" style="25" customWidth="1"/>
    <col min="33" max="16384" width="9.109375" style="25"/>
  </cols>
  <sheetData>
    <row r="1" spans="1:34" ht="18.75" x14ac:dyDescent="0.3">
      <c r="A1" s="21" t="s">
        <v>342</v>
      </c>
    </row>
    <row r="2" spans="1:34" ht="15" x14ac:dyDescent="0.25">
      <c r="A2" s="26" t="s">
        <v>366</v>
      </c>
    </row>
    <row r="3" spans="1:34" ht="15" x14ac:dyDescent="0.25">
      <c r="A3" s="28"/>
    </row>
    <row r="4" spans="1:34" customFormat="1" ht="15" x14ac:dyDescent="0.25">
      <c r="A4" s="39" t="s">
        <v>419</v>
      </c>
    </row>
    <row r="5" spans="1:34" customFormat="1" ht="15" x14ac:dyDescent="0.25">
      <c r="A5" s="60" t="s">
        <v>365</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19.5" customHeight="1" x14ac:dyDescent="0.25">
      <c r="A8" s="15" t="s">
        <v>12</v>
      </c>
      <c r="C8" s="61"/>
      <c r="D8" s="62"/>
      <c r="E8" s="61"/>
      <c r="F8" s="61"/>
      <c r="G8" s="61"/>
      <c r="H8" s="61"/>
      <c r="I8" s="95"/>
      <c r="J8" s="61"/>
      <c r="K8" s="95"/>
      <c r="L8" s="148"/>
      <c r="M8" s="148"/>
      <c r="N8" s="61"/>
      <c r="O8" s="61"/>
      <c r="P8" s="61"/>
      <c r="Q8" s="61"/>
      <c r="R8" s="61"/>
      <c r="S8" s="61"/>
      <c r="T8" s="61"/>
      <c r="U8" s="61"/>
      <c r="V8" s="61"/>
      <c r="W8" s="61"/>
      <c r="X8" s="61"/>
      <c r="Y8" s="61"/>
      <c r="Z8" s="61"/>
      <c r="AA8" s="61"/>
      <c r="AB8" s="61"/>
      <c r="AC8" s="61"/>
      <c r="AD8" s="61"/>
      <c r="AE8" s="62"/>
      <c r="AF8" s="62"/>
      <c r="AG8" s="62"/>
    </row>
    <row r="9" spans="1:34" ht="50.25" customHeight="1"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SUM('11. S3 DCBP'!H10)</f>
        <v>1816.5919891378139</v>
      </c>
      <c r="F10" s="65">
        <f>SUM(C10)-(E10)</f>
        <v>4783.4080108621856</v>
      </c>
      <c r="G10" s="65">
        <f>SUM('11. S3 DCBP'!P10)</f>
        <v>5151.3221990257471</v>
      </c>
      <c r="H10" s="66">
        <v>0</v>
      </c>
      <c r="I10" s="66">
        <f>SUM((F10)-(G10))*(-1)</f>
        <v>367.91418816356145</v>
      </c>
      <c r="J10" s="65">
        <f>SUM('11. S3 DCBP'!X10)</f>
        <v>5865.0963597430409</v>
      </c>
      <c r="K10" s="66">
        <v>0</v>
      </c>
      <c r="L10" s="66">
        <f>SUM((H10)-(J10))*(-1)</f>
        <v>5865.0963597430409</v>
      </c>
      <c r="M10" s="65">
        <f>SUM('11. S3 DCBP'!H24)</f>
        <v>6782.503660322106</v>
      </c>
      <c r="N10" s="48">
        <v>0</v>
      </c>
      <c r="O10" s="66">
        <f>SUM((K10)-(M10))*(-1)</f>
        <v>6782.503660322106</v>
      </c>
      <c r="P10" s="65">
        <f>SUM('11. S3 DCBP'!P24)</f>
        <v>7930.4054054054041</v>
      </c>
      <c r="Q10" s="48">
        <v>0</v>
      </c>
      <c r="R10" s="66">
        <f>SUM((N10)-(P10))*(-1)</f>
        <v>7930.4054054054041</v>
      </c>
      <c r="S10" s="65">
        <f>SUM('11. S3 DCBP'!X24)</f>
        <v>9270.923076923078</v>
      </c>
      <c r="T10" s="48">
        <v>0</v>
      </c>
      <c r="U10" s="66">
        <f>SUM((Q10)-(S10))*(-1)</f>
        <v>9270.923076923078</v>
      </c>
      <c r="V10" s="65">
        <f>SUM('11. S3 DCBP'!H39)</f>
        <v>9935.5169692186264</v>
      </c>
      <c r="W10" s="48">
        <v>0</v>
      </c>
      <c r="X10" s="66">
        <f>SUM((T10)-(V10))*(-1)</f>
        <v>9935.5169692186264</v>
      </c>
      <c r="Y10" s="65">
        <f>SUM('11. S3 DCBP'!P39)</f>
        <v>11416.26213592233</v>
      </c>
      <c r="Z10" s="48">
        <v>0</v>
      </c>
      <c r="AA10" s="66">
        <f>SUM((W10)-(Y10))*(-1)</f>
        <v>11416.26213592233</v>
      </c>
      <c r="AB10" s="65">
        <f>SUM('11. S3 DCBP'!X39)</f>
        <v>13036.68049792531</v>
      </c>
      <c r="AC10" s="48">
        <v>0</v>
      </c>
      <c r="AD10" s="92">
        <f>SUM((Z10)-(AB10))*(-1)</f>
        <v>13036.68049792531</v>
      </c>
      <c r="AE10" s="65">
        <f t="shared" ref="AE10:AE15" si="0">SUM(E10,G10,J10,M10,P10,S10,V10,Y10,AB10)</f>
        <v>71205.302293623448</v>
      </c>
      <c r="AF10" s="66">
        <f t="shared" ref="AF10:AF15" si="1">SUM(C10)-(AE10)</f>
        <v>-64605.302293623448</v>
      </c>
    </row>
    <row r="11" spans="1:34" s="37" customFormat="1" ht="27" customHeight="1" x14ac:dyDescent="0.3">
      <c r="A11" s="16" t="s">
        <v>15</v>
      </c>
      <c r="C11" s="65">
        <v>144009</v>
      </c>
      <c r="E11" s="18">
        <f>SUM('11. S3 DCBP'!H11)</f>
        <v>2146.1507128309577</v>
      </c>
      <c r="F11" s="65">
        <f t="shared" ref="F11:F28" si="2">SUM(C11)-(E11)</f>
        <v>141862.84928716905</v>
      </c>
      <c r="G11" s="65">
        <f>SUM('11. S3 DCBP'!P11)</f>
        <v>6371.0855949895613</v>
      </c>
      <c r="H11" s="65">
        <f>SUM(F11)-((I10)+(G11))</f>
        <v>135123.84950401593</v>
      </c>
      <c r="I11" s="65"/>
      <c r="J11" s="65">
        <f>SUM('11. S3 DCBP'!X11)</f>
        <v>7513.9186295503214</v>
      </c>
      <c r="K11" s="65">
        <f>SUM(H11)-((J11)+(L10))</f>
        <v>121744.83451472258</v>
      </c>
      <c r="L11" s="65"/>
      <c r="M11" s="65">
        <f>SUM('11. S3 DCBP'!H25)</f>
        <v>8941.7276720351365</v>
      </c>
      <c r="N11" s="65">
        <f>SUM(K11)-((M11)+(O10))</f>
        <v>106020.60318236533</v>
      </c>
      <c r="O11" s="65"/>
      <c r="P11" s="65">
        <f>SUM('11. S3 DCBP'!P25)</f>
        <v>10764.639639639639</v>
      </c>
      <c r="Q11" s="65">
        <f>SUM(N11)-((P11)+(R10)+(R12))</f>
        <v>84346.416587852611</v>
      </c>
      <c r="R11" s="66"/>
      <c r="S11" s="65">
        <f>SUM('11. S3 DCBP'!X25)</f>
        <v>12929.73076923077</v>
      </c>
      <c r="T11" s="65">
        <f>SUM(Q11)-((S11)+(U10)+(U12))</f>
        <v>50659.147357083377</v>
      </c>
      <c r="U11" s="65"/>
      <c r="V11" s="65">
        <f>SUM('11. S3 DCBP'!H40)</f>
        <v>15579.636937647989</v>
      </c>
      <c r="W11" s="65">
        <f>SUM(T11)-((V11)+(X10)+(X12)+(X13))</f>
        <v>7106.9710048666675</v>
      </c>
      <c r="X11" s="65"/>
      <c r="Y11" s="65">
        <f>SUM('11. S3 DCBP'!P40)</f>
        <v>18216.38349514563</v>
      </c>
      <c r="Z11" s="48">
        <v>0</v>
      </c>
      <c r="AA11" s="92">
        <f>SUM((W11)-(Y11))*(-1)</f>
        <v>11109.412490278963</v>
      </c>
      <c r="AB11" s="65">
        <f>SUM('11. S3 DCBP'!X40)</f>
        <v>21076.846473029051</v>
      </c>
      <c r="AC11" s="48">
        <v>0</v>
      </c>
      <c r="AD11" s="92">
        <f>SUM((Z11)-(AB11))*(-1)</f>
        <v>21076.846473029051</v>
      </c>
      <c r="AE11" s="65">
        <f t="shared" si="0"/>
        <v>103540.11992409907</v>
      </c>
      <c r="AF11" s="65">
        <f t="shared" si="1"/>
        <v>40468.880075900932</v>
      </c>
      <c r="AG11" s="48" t="s">
        <v>158</v>
      </c>
    </row>
    <row r="12" spans="1:34" s="37" customFormat="1" ht="13.8" x14ac:dyDescent="0.3">
      <c r="A12" s="16" t="s">
        <v>16</v>
      </c>
      <c r="C12" s="65">
        <v>31309</v>
      </c>
      <c r="E12" s="18">
        <f>SUM('11. S3 DCBP'!H12)</f>
        <v>2290.8350305498984</v>
      </c>
      <c r="F12" s="65">
        <f t="shared" si="2"/>
        <v>29018.164969450103</v>
      </c>
      <c r="G12" s="65">
        <f>SUM('11. S3 DCBP'!P12)</f>
        <v>6479.993041057759</v>
      </c>
      <c r="H12" s="65">
        <f t="shared" ref="H12:H28" si="3">SUM(F12)-(G12)</f>
        <v>22538.171928392345</v>
      </c>
      <c r="I12" s="65"/>
      <c r="J12" s="65">
        <f>SUM('11. S3 DCBP'!X12)</f>
        <v>7337.2591006423982</v>
      </c>
      <c r="K12" s="65">
        <f>SUM(H12)-(J12)</f>
        <v>15200.912827749948</v>
      </c>
      <c r="L12" s="65"/>
      <c r="M12" s="65">
        <f>SUM('11. S3 DCBP'!H26)</f>
        <v>8382.8696925329423</v>
      </c>
      <c r="N12" s="65">
        <f>SUM(K12)-(M12)</f>
        <v>6818.0431352170053</v>
      </c>
      <c r="O12" s="65"/>
      <c r="P12" s="65">
        <f>SUM('11. S3 DCBP'!P26)</f>
        <v>9797.1846846846838</v>
      </c>
      <c r="Q12" s="66">
        <v>0</v>
      </c>
      <c r="R12" s="66">
        <f>SUM((N12)-(P12))*(-1)</f>
        <v>2979.1415494676785</v>
      </c>
      <c r="S12" s="65">
        <f>SUM('11. S3 DCBP'!X26)</f>
        <v>11486.615384615383</v>
      </c>
      <c r="T12" s="66">
        <v>0</v>
      </c>
      <c r="U12" s="66">
        <f>SUM((Q12)-(S12))*(-1)</f>
        <v>11486.615384615383</v>
      </c>
      <c r="V12" s="65">
        <f>SUM('11. S3 DCBP'!H41)</f>
        <v>14289.108129439621</v>
      </c>
      <c r="W12" s="48">
        <v>0</v>
      </c>
      <c r="X12" s="66">
        <f>SUM((T12)-(V12))*(-1)</f>
        <v>14289.108129439621</v>
      </c>
      <c r="Y12" s="65">
        <f>SUM('11. S3 DCBP'!P41)</f>
        <v>16396.399676375404</v>
      </c>
      <c r="Z12" s="48">
        <v>0</v>
      </c>
      <c r="AA12" s="66">
        <f>SUM((W12)-(Y12))*(-1)</f>
        <v>16396.399676375404</v>
      </c>
      <c r="AB12" s="65">
        <f>SUM('11. S3 DCBP'!X41)</f>
        <v>18701.742738589212</v>
      </c>
      <c r="AC12" s="48">
        <v>0</v>
      </c>
      <c r="AD12" s="92">
        <f>SUM((Z12)-(AB12))*(-1)</f>
        <v>18701.742738589212</v>
      </c>
      <c r="AE12" s="65">
        <f t="shared" si="0"/>
        <v>95162.0074784873</v>
      </c>
      <c r="AF12" s="66">
        <f t="shared" si="1"/>
        <v>-63853.0074784873</v>
      </c>
    </row>
    <row r="13" spans="1:34" s="37" customFormat="1" ht="13.8" x14ac:dyDescent="0.3">
      <c r="A13" s="16" t="s">
        <v>17</v>
      </c>
      <c r="C13" s="65">
        <v>18420</v>
      </c>
      <c r="E13" s="18">
        <f>SUM('11. S3 DCBP'!H13)</f>
        <v>683.2315003394433</v>
      </c>
      <c r="F13" s="65">
        <f t="shared" si="2"/>
        <v>17736.768499660557</v>
      </c>
      <c r="G13" s="65">
        <f>SUM('11. S3 DCBP'!P13)</f>
        <v>2080.1322199025744</v>
      </c>
      <c r="H13" s="65">
        <f t="shared" si="3"/>
        <v>15656.636279757982</v>
      </c>
      <c r="I13" s="65"/>
      <c r="J13" s="65">
        <f>SUM('11. S3 DCBP'!X13)</f>
        <v>2543.8972162740897</v>
      </c>
      <c r="K13" s="65">
        <f>SUM(H13)-(J13)</f>
        <v>13112.739063483892</v>
      </c>
      <c r="L13" s="65"/>
      <c r="M13" s="65">
        <f>SUM('11. S3 DCBP'!H27)</f>
        <v>3099.1215226939967</v>
      </c>
      <c r="N13" s="65">
        <f>SUM(K13)-(M13)</f>
        <v>10013.617540789895</v>
      </c>
      <c r="O13" s="65"/>
      <c r="P13" s="65">
        <f>SUM('11. S3 DCBP'!P27)</f>
        <v>3788.0630630630635</v>
      </c>
      <c r="Q13" s="65">
        <f>SUM(N13)-(P13)</f>
        <v>6225.5544777268315</v>
      </c>
      <c r="R13" s="66"/>
      <c r="S13" s="65">
        <f>SUM('11. S3 DCBP'!X27)</f>
        <v>4562.5769230769229</v>
      </c>
      <c r="T13" s="65">
        <f>SUM(Q13)-(S13)</f>
        <v>1662.9775546499086</v>
      </c>
      <c r="U13" s="65"/>
      <c r="V13" s="65">
        <f>SUM('11. S3 DCBP'!H42)</f>
        <v>5410.8918705603792</v>
      </c>
      <c r="W13" s="66">
        <v>0</v>
      </c>
      <c r="X13" s="66">
        <f>SUM((T13)-(V13))*(-1)</f>
        <v>3747.9143159104706</v>
      </c>
      <c r="Y13" s="65">
        <f>SUM('11. S3 DCBP'!P42)</f>
        <v>6336.8527508090619</v>
      </c>
      <c r="Z13" s="66">
        <v>0</v>
      </c>
      <c r="AA13" s="92">
        <f>SUM((W13)-(Y13)+((W14)-(Y14)))*(-1)</f>
        <v>4373.2184072825503</v>
      </c>
      <c r="AB13" s="65">
        <f>SUM('11. S3 DCBP'!X42)</f>
        <v>7354.0248962655596</v>
      </c>
      <c r="AC13" s="48">
        <v>0</v>
      </c>
      <c r="AD13" s="92">
        <f>SUM((Z13)-(AB13))*(-1)</f>
        <v>7354.0248962655596</v>
      </c>
      <c r="AE13" s="65">
        <f t="shared" si="0"/>
        <v>35858.791962985095</v>
      </c>
      <c r="AF13" s="66">
        <f t="shared" si="1"/>
        <v>-17438.791962985095</v>
      </c>
    </row>
    <row r="14" spans="1:34" s="37" customFormat="1" ht="13.8" x14ac:dyDescent="0.3">
      <c r="A14" s="16" t="s">
        <v>18</v>
      </c>
      <c r="C14" s="65">
        <v>94319</v>
      </c>
      <c r="E14" s="18">
        <f>SUM('11. S3 DCBP'!H14)</f>
        <v>1241.8737270875768</v>
      </c>
      <c r="F14" s="65">
        <f t="shared" si="2"/>
        <v>93077.126272912428</v>
      </c>
      <c r="G14" s="65">
        <f>SUM('11. S3 DCBP'!P14)</f>
        <v>3866.2143354210148</v>
      </c>
      <c r="H14" s="65">
        <f t="shared" si="3"/>
        <v>89210.911937491415</v>
      </c>
      <c r="I14" s="65"/>
      <c r="J14" s="65">
        <f>SUM('11. S3 DCBP'!X14)</f>
        <v>4758.0299785867237</v>
      </c>
      <c r="K14" s="65">
        <f>SUM(H14)-((J14)+(L15))</f>
        <v>79788.06664352979</v>
      </c>
      <c r="L14" s="65"/>
      <c r="M14" s="65">
        <f>SUM('11. S3 DCBP'!H28)</f>
        <v>5855.3074670570995</v>
      </c>
      <c r="N14" s="65">
        <f>SUM(K14)-((M14)+(O15))</f>
        <v>68153.659615711338</v>
      </c>
      <c r="O14" s="65"/>
      <c r="P14" s="65">
        <f>SUM('11. S3 DCBP'!P28)</f>
        <v>7208.2207207207193</v>
      </c>
      <c r="Q14" s="65">
        <f>SUM(N14)-((P14)+(P15))</f>
        <v>54227.758714810436</v>
      </c>
      <c r="R14" s="66"/>
      <c r="S14" s="65">
        <f>SUM('11. S3 DCBP'!X28)</f>
        <v>8848.1923076923085</v>
      </c>
      <c r="T14" s="65">
        <f>SUM(Q14)-((S14)+(U15))</f>
        <v>37522.604868656592</v>
      </c>
      <c r="U14" s="65"/>
      <c r="V14" s="65">
        <f>SUM('11. S3 DCBP'!H43)</f>
        <v>12019.021310181533</v>
      </c>
      <c r="W14" s="65">
        <f>SUM(T14)-((V14)+(X15))</f>
        <v>16407.687741584767</v>
      </c>
      <c r="X14" s="65"/>
      <c r="Y14" s="65">
        <f>SUM('11. S3 DCBP'!P43)</f>
        <v>14444.053398058255</v>
      </c>
      <c r="Z14" s="66">
        <v>0</v>
      </c>
      <c r="AA14" s="66">
        <v>0</v>
      </c>
      <c r="AB14" s="65">
        <f>SUM('11. S3 DCBP'!X43)</f>
        <v>17118.340248962657</v>
      </c>
      <c r="AC14" s="48">
        <v>0</v>
      </c>
      <c r="AD14" s="92">
        <f>SUM((Z14)-(AB14))*(-1)</f>
        <v>17118.340248962657</v>
      </c>
      <c r="AE14" s="65">
        <f t="shared" si="0"/>
        <v>75359.253493767887</v>
      </c>
      <c r="AF14" s="65">
        <f t="shared" si="1"/>
        <v>18959.746506232113</v>
      </c>
      <c r="AG14" s="48" t="s">
        <v>159</v>
      </c>
    </row>
    <row r="15" spans="1:34" s="37" customFormat="1" ht="12" customHeight="1" x14ac:dyDescent="0.3">
      <c r="A15" s="16" t="s">
        <v>379</v>
      </c>
      <c r="C15" s="65">
        <v>6500</v>
      </c>
      <c r="E15" s="18">
        <f>SUM('11. S3 DCBP'!H15)</f>
        <v>1603.5845213849286</v>
      </c>
      <c r="F15" s="65">
        <f t="shared" si="2"/>
        <v>4896.4154786150712</v>
      </c>
      <c r="G15" s="65">
        <f>SUM('11. S3 DCBP'!P15)</f>
        <v>4508.7682672233805</v>
      </c>
      <c r="H15" s="66">
        <f t="shared" si="3"/>
        <v>387.64721139169069</v>
      </c>
      <c r="I15" s="66"/>
      <c r="J15" s="65">
        <f>SUM('11. S3 DCBP'!X15)</f>
        <v>5052.4625267665951</v>
      </c>
      <c r="K15" s="66">
        <v>0</v>
      </c>
      <c r="L15" s="66">
        <f>SUM((H15)-(J15))*(-1)</f>
        <v>4664.8153153749045</v>
      </c>
      <c r="M15" s="65">
        <f>SUM('11. S3 DCBP'!H29)</f>
        <v>5779.0995607613468</v>
      </c>
      <c r="N15" s="48">
        <v>0</v>
      </c>
      <c r="O15" s="66">
        <f>SUM((K15)-(M15))*(-1)</f>
        <v>5779.0995607613468</v>
      </c>
      <c r="P15" s="65">
        <f>SUM('11. S3 DCBP'!P29)</f>
        <v>6717.6801801801794</v>
      </c>
      <c r="Q15" s="48">
        <v>0</v>
      </c>
      <c r="R15" s="66">
        <f t="shared" ref="R15" si="4">SUM((N15)-(P15))*(-1)</f>
        <v>6717.6801801801794</v>
      </c>
      <c r="S15" s="65">
        <f>SUM('11. S3 DCBP'!X29)</f>
        <v>7856.9615384615372</v>
      </c>
      <c r="T15" s="48">
        <v>0</v>
      </c>
      <c r="U15" s="66">
        <f t="shared" ref="U15" si="5">SUM((Q15)-(S15))*(-1)</f>
        <v>7856.9615384615372</v>
      </c>
      <c r="V15" s="65">
        <f>SUM('11. S3 DCBP'!H44)</f>
        <v>9095.8958168902918</v>
      </c>
      <c r="W15" s="48">
        <v>0</v>
      </c>
      <c r="X15" s="66">
        <f t="shared" ref="X15" si="6">SUM((T15)-(V15))*(-1)</f>
        <v>9095.8958168902918</v>
      </c>
      <c r="Y15" s="65">
        <f>SUM('11. S3 DCBP'!P44)</f>
        <v>10440.088996763754</v>
      </c>
      <c r="Z15" s="48">
        <v>0</v>
      </c>
      <c r="AA15" s="66">
        <f t="shared" ref="AA15" si="7">SUM((W15)-(Y15))*(-1)</f>
        <v>10440.088996763754</v>
      </c>
      <c r="AB15" s="65">
        <f>SUM('11. S3 DCBP'!X44)</f>
        <v>11910.705394190873</v>
      </c>
      <c r="AC15" s="48">
        <v>0</v>
      </c>
      <c r="AD15" s="92">
        <f t="shared" ref="AD15" si="8">SUM((Z15)-(AB15))*(-1)</f>
        <v>11910.705394190873</v>
      </c>
      <c r="AE15" s="65">
        <f t="shared" si="0"/>
        <v>62965.246802622889</v>
      </c>
      <c r="AF15" s="66">
        <f t="shared" si="1"/>
        <v>-56465.246802622889</v>
      </c>
      <c r="AG15" s="65"/>
      <c r="AH15" s="65"/>
    </row>
    <row r="16" spans="1:34" s="43" customFormat="1" ht="12.75" x14ac:dyDescent="0.2">
      <c r="A16" s="15" t="s">
        <v>160</v>
      </c>
      <c r="C16" s="67">
        <f>SUM(C10:C15)</f>
        <v>301157</v>
      </c>
      <c r="E16" s="67">
        <f>SUM(E10:E15)</f>
        <v>9782.2674813306185</v>
      </c>
      <c r="F16" s="67">
        <f t="shared" ref="F16:H16" si="9">SUM(F10:F15)</f>
        <v>291374.73251866945</v>
      </c>
      <c r="G16" s="67">
        <f>SUM(G10:G15)</f>
        <v>28457.515657620032</v>
      </c>
      <c r="H16" s="67">
        <f t="shared" si="9"/>
        <v>262917.21686104941</v>
      </c>
      <c r="I16" s="68">
        <f>SUM(I10:I15)</f>
        <v>367.91418816356145</v>
      </c>
      <c r="J16" s="67">
        <f>SUM(J10:J15)</f>
        <v>33070.663811563172</v>
      </c>
      <c r="K16" s="67">
        <f>SUM(K10:K14)</f>
        <v>229846.55304948619</v>
      </c>
      <c r="L16" s="68">
        <f>SUM(L10:L15)</f>
        <v>10529.911675117946</v>
      </c>
      <c r="M16" s="67">
        <f>SUM(M10:M15)</f>
        <v>38840.629575402621</v>
      </c>
      <c r="N16" s="67">
        <f t="shared" ref="N16:X16" si="10">SUM(N10:N15)</f>
        <v>191005.9234740836</v>
      </c>
      <c r="O16" s="68">
        <f>SUM(O10:O15)</f>
        <v>12561.603221083453</v>
      </c>
      <c r="P16" s="67">
        <f>SUM(P10:P15)</f>
        <v>46206.193693693684</v>
      </c>
      <c r="Q16" s="67">
        <f t="shared" si="10"/>
        <v>144799.72978038987</v>
      </c>
      <c r="R16" s="68">
        <f>SUM(R10:R15)</f>
        <v>17627.227135053261</v>
      </c>
      <c r="S16" s="67">
        <f>SUM(S10:S15)</f>
        <v>54955.000000000007</v>
      </c>
      <c r="T16" s="67">
        <f>SUM(T10:T15)</f>
        <v>89844.729780389869</v>
      </c>
      <c r="U16" s="68">
        <f>SUM(U10:U15)</f>
        <v>28614.5</v>
      </c>
      <c r="V16" s="67">
        <f>SUM(V10:V15)</f>
        <v>66330.071033938439</v>
      </c>
      <c r="W16" s="67">
        <f t="shared" si="10"/>
        <v>23514.658746451434</v>
      </c>
      <c r="X16" s="68">
        <f t="shared" si="10"/>
        <v>37068.435231459007</v>
      </c>
      <c r="Y16" s="67">
        <f t="shared" ref="Y16:AF16" si="11">SUM(Y10:Y15)</f>
        <v>77250.040453074427</v>
      </c>
      <c r="Z16" s="67">
        <f t="shared" si="11"/>
        <v>0</v>
      </c>
      <c r="AA16" s="68">
        <f t="shared" si="11"/>
        <v>53735.381706623004</v>
      </c>
      <c r="AB16" s="67">
        <f t="shared" si="11"/>
        <v>89198.340248962661</v>
      </c>
      <c r="AC16" s="68">
        <f t="shared" si="11"/>
        <v>0</v>
      </c>
      <c r="AD16" s="92">
        <f t="shared" si="11"/>
        <v>89198.340248962661</v>
      </c>
      <c r="AE16" s="67">
        <f t="shared" si="11"/>
        <v>444090.72195558564</v>
      </c>
      <c r="AF16" s="68">
        <f t="shared" si="11"/>
        <v>-142933.7219555857</v>
      </c>
      <c r="AG16" s="48" t="s">
        <v>161</v>
      </c>
    </row>
    <row r="17" spans="1:33" s="37" customFormat="1" ht="12.75" x14ac:dyDescent="0.2">
      <c r="A17" s="16" t="s">
        <v>162</v>
      </c>
      <c r="C17" s="65">
        <f>SUM(C10:C15)</f>
        <v>301157</v>
      </c>
      <c r="D17" s="65"/>
      <c r="E17" s="65">
        <f t="shared" ref="E17:J17" si="12">SUM(E10:E15)</f>
        <v>9782.2674813306185</v>
      </c>
      <c r="F17" s="65">
        <f>SUM(C17)-(E17)</f>
        <v>291374.73251866939</v>
      </c>
      <c r="G17" s="65">
        <f t="shared" si="12"/>
        <v>28457.515657620032</v>
      </c>
      <c r="H17" s="65">
        <f>SUM(F17)-(G17)</f>
        <v>262917.21686104935</v>
      </c>
      <c r="I17" s="65"/>
      <c r="J17" s="65">
        <f t="shared" si="12"/>
        <v>33070.663811563172</v>
      </c>
      <c r="K17" s="65">
        <f>SUM(H17)-(J17)</f>
        <v>229846.55304948619</v>
      </c>
      <c r="L17" s="65"/>
      <c r="M17" s="65">
        <f>SUM(M10:M15)</f>
        <v>38840.629575402621</v>
      </c>
      <c r="N17" s="65">
        <f>SUM(K17)-(M17)</f>
        <v>191005.92347408357</v>
      </c>
      <c r="O17" s="65"/>
      <c r="P17" s="65">
        <f>SUM(P10:P15)</f>
        <v>46206.193693693684</v>
      </c>
      <c r="Q17" s="65">
        <f>SUM(N17)-(P17)</f>
        <v>144799.72978038987</v>
      </c>
      <c r="R17" s="65"/>
      <c r="S17" s="65">
        <f>SUM(S10:S15)</f>
        <v>54955.000000000007</v>
      </c>
      <c r="T17" s="65">
        <f>SUM(Q17)-(S17)</f>
        <v>89844.729780389869</v>
      </c>
      <c r="U17" s="65"/>
      <c r="V17" s="65">
        <f>SUM(V10:V15)</f>
        <v>66330.071033938439</v>
      </c>
      <c r="W17" s="65">
        <f>SUM(T17)-(V17)</f>
        <v>23514.65874645143</v>
      </c>
      <c r="X17" s="65"/>
      <c r="Y17" s="65">
        <f>SUM(Y10:Y15)</f>
        <v>77250.040453074427</v>
      </c>
      <c r="Z17" s="66">
        <f>SUM(W17)-(Y17)</f>
        <v>-53735.381706622997</v>
      </c>
      <c r="AA17" s="65"/>
      <c r="AB17" s="65">
        <f>SUM(AB10:AB15)</f>
        <v>89198.340248962661</v>
      </c>
      <c r="AC17" s="66">
        <f>SUM(Z17)-(AB17)</f>
        <v>-142933.72195558564</v>
      </c>
      <c r="AD17" s="66"/>
      <c r="AE17" s="65">
        <f>SUM(AE10:AE15)</f>
        <v>444090.72195558564</v>
      </c>
      <c r="AF17" s="66">
        <f>SUM(C17)-(AE17)</f>
        <v>-142933.72195558564</v>
      </c>
      <c r="AG17" s="48"/>
    </row>
    <row r="18" spans="1:33" s="37" customFormat="1" ht="12.75" x14ac:dyDescent="0.2">
      <c r="A18" s="16"/>
      <c r="C18" s="65"/>
      <c r="E18" s="18"/>
      <c r="F18" s="65"/>
      <c r="G18" s="69" t="s">
        <v>206</v>
      </c>
      <c r="H18" s="66"/>
      <c r="I18" s="66"/>
      <c r="L18" s="66"/>
      <c r="M18" s="65"/>
      <c r="N18" s="48"/>
      <c r="O18" s="48"/>
      <c r="P18" s="65"/>
      <c r="Q18" s="48"/>
      <c r="R18" s="48"/>
      <c r="S18" s="65"/>
      <c r="T18" s="48"/>
      <c r="U18" s="48"/>
      <c r="V18" s="65"/>
      <c r="W18" s="48"/>
      <c r="X18" s="48"/>
      <c r="Y18" s="65"/>
      <c r="Z18" s="48"/>
      <c r="AA18" s="48"/>
      <c r="AB18" s="65"/>
      <c r="AC18" s="48"/>
      <c r="AE18" s="65"/>
      <c r="AF18" s="67"/>
    </row>
    <row r="19" spans="1:33" s="37" customFormat="1" ht="12.75" x14ac:dyDescent="0.2">
      <c r="A19" s="16"/>
      <c r="C19" s="65"/>
      <c r="E19" s="18"/>
      <c r="F19" s="65"/>
      <c r="G19" s="65"/>
      <c r="H19" s="66"/>
      <c r="I19" s="66"/>
      <c r="J19" s="69" t="s">
        <v>164</v>
      </c>
      <c r="L19" s="66"/>
      <c r="M19" s="65"/>
      <c r="N19" s="48"/>
      <c r="O19" s="48"/>
      <c r="P19" s="65"/>
      <c r="Q19" s="48"/>
      <c r="R19" s="48"/>
      <c r="S19" s="65"/>
      <c r="T19" s="48"/>
      <c r="U19" s="48"/>
      <c r="V19" s="65"/>
      <c r="W19" s="48"/>
      <c r="X19" s="48"/>
      <c r="Y19" s="65"/>
      <c r="Z19" s="48"/>
      <c r="AA19" s="48"/>
      <c r="AB19" s="65"/>
      <c r="AC19" s="48"/>
      <c r="AE19" s="65"/>
      <c r="AF19" s="65"/>
    </row>
    <row r="20" spans="1:33" s="37" customFormat="1" ht="12.75" x14ac:dyDescent="0.2">
      <c r="A20" s="16"/>
      <c r="C20" s="65"/>
      <c r="E20" s="18"/>
      <c r="F20" s="65"/>
      <c r="G20" s="65"/>
      <c r="H20" s="66"/>
      <c r="I20" s="66"/>
      <c r="J20" s="65"/>
      <c r="K20" s="69"/>
      <c r="L20" s="66"/>
      <c r="M20" s="65"/>
      <c r="N20" s="48"/>
      <c r="O20" s="48"/>
      <c r="P20" s="69" t="s">
        <v>187</v>
      </c>
      <c r="Q20" s="48"/>
      <c r="V20" s="65"/>
      <c r="W20" s="48"/>
      <c r="X20" s="48"/>
      <c r="Y20" s="65"/>
      <c r="Z20" s="48"/>
      <c r="AA20" s="48"/>
      <c r="AB20" s="65"/>
      <c r="AC20" s="48"/>
      <c r="AE20" s="65"/>
      <c r="AF20" s="65"/>
    </row>
    <row r="21" spans="1:33" s="37" customFormat="1" ht="12.75" x14ac:dyDescent="0.2">
      <c r="A21" s="16"/>
      <c r="C21" s="65"/>
      <c r="E21" s="18"/>
      <c r="F21" s="65"/>
      <c r="G21" s="65"/>
      <c r="H21" s="66"/>
      <c r="I21" s="66"/>
      <c r="J21" s="65"/>
      <c r="K21" s="69"/>
      <c r="L21" s="66"/>
      <c r="M21" s="65"/>
      <c r="N21" s="48"/>
      <c r="O21" s="48"/>
      <c r="P21" s="65"/>
      <c r="Q21" s="48"/>
      <c r="R21" s="48"/>
      <c r="S21" s="65"/>
      <c r="T21" s="69"/>
      <c r="U21" s="69"/>
      <c r="V21" s="69" t="s">
        <v>242</v>
      </c>
      <c r="AA21" s="48"/>
      <c r="AB21" s="65"/>
      <c r="AC21" s="48"/>
      <c r="AE21" s="65"/>
      <c r="AF21" s="65"/>
    </row>
    <row r="22" spans="1:33" s="37" customFormat="1" ht="12.75" x14ac:dyDescent="0.2">
      <c r="A22" s="16"/>
      <c r="C22" s="65"/>
      <c r="E22" s="18"/>
      <c r="F22" s="65"/>
      <c r="G22" s="65"/>
      <c r="H22" s="66"/>
      <c r="I22" s="66"/>
      <c r="J22" s="65"/>
      <c r="K22" s="69"/>
      <c r="L22" s="66"/>
      <c r="M22" s="65"/>
      <c r="N22" s="48"/>
      <c r="O22" s="48"/>
      <c r="P22" s="65"/>
      <c r="Q22" s="48"/>
      <c r="R22" s="48"/>
      <c r="S22" s="65"/>
      <c r="T22" s="69"/>
      <c r="U22" s="69"/>
      <c r="V22" s="69"/>
      <c r="Y22" s="69" t="s">
        <v>279</v>
      </c>
      <c r="AA22" s="48"/>
      <c r="AB22" s="65"/>
      <c r="AC22" s="48"/>
      <c r="AE22" s="65"/>
      <c r="AF22" s="65"/>
    </row>
    <row r="23" spans="1:33" s="37" customFormat="1" ht="12.75" x14ac:dyDescent="0.2">
      <c r="A23" s="16"/>
      <c r="C23" s="65"/>
      <c r="E23" s="18"/>
      <c r="F23" s="65"/>
      <c r="G23" s="65"/>
      <c r="H23" s="66"/>
      <c r="I23" s="66"/>
      <c r="J23" s="65"/>
      <c r="K23" s="69"/>
      <c r="L23" s="66"/>
      <c r="M23" s="65"/>
      <c r="N23" s="48"/>
      <c r="O23" s="48"/>
      <c r="P23" s="65"/>
      <c r="Q23" s="48"/>
      <c r="R23" s="48"/>
      <c r="S23" s="65"/>
      <c r="T23" s="69"/>
      <c r="U23" s="69"/>
      <c r="V23" s="65"/>
      <c r="Y23" s="70" t="s">
        <v>189</v>
      </c>
      <c r="Z23" s="69"/>
      <c r="AA23" s="69"/>
      <c r="AB23" s="65"/>
      <c r="AE23" s="65"/>
      <c r="AF23" s="65"/>
    </row>
    <row r="24" spans="1:33" s="37" customFormat="1" ht="12.75" x14ac:dyDescent="0.2">
      <c r="A24" s="16"/>
      <c r="C24" s="65"/>
      <c r="E24" s="18"/>
      <c r="F24" s="65"/>
      <c r="G24" s="65"/>
      <c r="H24" s="66"/>
      <c r="I24" s="66"/>
      <c r="J24" s="66"/>
      <c r="K24" s="65"/>
      <c r="L24" s="69"/>
      <c r="M24" s="66"/>
      <c r="N24" s="65"/>
      <c r="O24" s="48"/>
      <c r="P24" s="48"/>
      <c r="Q24" s="65"/>
      <c r="R24" s="48"/>
      <c r="S24" s="48"/>
      <c r="T24" s="65"/>
      <c r="U24" s="69"/>
      <c r="V24" s="69"/>
      <c r="Y24" s="70" t="s">
        <v>280</v>
      </c>
      <c r="AA24" s="69"/>
      <c r="AB24" s="69"/>
      <c r="AC24" s="65"/>
      <c r="AF24" s="65"/>
      <c r="AG24" s="65"/>
    </row>
    <row r="25" spans="1:33" s="37" customFormat="1" ht="12.75" x14ac:dyDescent="0.2">
      <c r="A25" s="16"/>
      <c r="C25" s="65"/>
      <c r="E25" s="18"/>
      <c r="F25" s="65"/>
      <c r="G25" s="65"/>
      <c r="H25" s="66"/>
      <c r="I25" s="66"/>
      <c r="J25" s="65"/>
      <c r="K25" s="69"/>
      <c r="L25" s="66"/>
      <c r="M25" s="65"/>
      <c r="N25" s="48"/>
      <c r="O25" s="48"/>
      <c r="P25" s="65"/>
      <c r="Q25" s="48"/>
      <c r="R25" s="48"/>
      <c r="S25" s="65"/>
      <c r="T25" s="69"/>
      <c r="U25" s="69"/>
      <c r="V25" s="65"/>
      <c r="Y25" s="65"/>
      <c r="Z25" s="69"/>
      <c r="AA25" s="69"/>
      <c r="AB25" s="65"/>
      <c r="AC25" s="70"/>
      <c r="AE25" s="65"/>
      <c r="AF25" s="65"/>
    </row>
    <row r="26" spans="1:33" s="37" customFormat="1" ht="12.75" x14ac:dyDescent="0.2">
      <c r="A26" s="16" t="s">
        <v>19</v>
      </c>
      <c r="C26" s="65">
        <v>130658</v>
      </c>
      <c r="E26" s="18">
        <f>SUM('11. S3 DCBP'!H17)</f>
        <v>1969.3143245078072</v>
      </c>
      <c r="F26" s="65">
        <f t="shared" si="2"/>
        <v>128688.68567549219</v>
      </c>
      <c r="G26" s="65">
        <f>SUM('11. S3 DCBP'!P17)</f>
        <v>5336.4648573416835</v>
      </c>
      <c r="H26" s="65">
        <f t="shared" si="3"/>
        <v>123352.22081815051</v>
      </c>
      <c r="I26" s="65"/>
      <c r="J26" s="65">
        <f>SUM('11. S3 DCBP'!X17)</f>
        <v>6395.0749464668097</v>
      </c>
      <c r="K26" s="65">
        <f>SUM(H26)-(J26)</f>
        <v>116957.14587168371</v>
      </c>
      <c r="L26" s="65"/>
      <c r="M26" s="65">
        <f>SUM('11. S3 DCBP'!H31)</f>
        <v>7366.7642752562224</v>
      </c>
      <c r="N26" s="65">
        <f>SUM(K26)-(M26)</f>
        <v>109590.38159642748</v>
      </c>
      <c r="O26" s="65"/>
      <c r="P26" s="65">
        <f>SUM('11. S3 DCBP'!P31)</f>
        <v>8570.8333333333321</v>
      </c>
      <c r="Q26" s="65">
        <f>SUM(N26)-(P26)</f>
        <v>101019.54826309416</v>
      </c>
      <c r="R26" s="65"/>
      <c r="S26" s="65">
        <f>SUM('11. S3 DCBP'!X31)</f>
        <v>9868.5769230769238</v>
      </c>
      <c r="T26" s="65">
        <f>SUM(Q26)-((S26)+(U27))</f>
        <v>91150.971340017233</v>
      </c>
      <c r="U26" s="65"/>
      <c r="V26" s="65">
        <f>SUM('11. S3 DCBP'!H46)</f>
        <v>11381.531176006316</v>
      </c>
      <c r="W26" s="65">
        <f>SUM(T26)-((V26)+(X27))</f>
        <v>72555.87722998971</v>
      </c>
      <c r="X26" s="65"/>
      <c r="Y26" s="65">
        <f>SUM('11. S3 DCBP'!P46)</f>
        <v>12938.430420711975</v>
      </c>
      <c r="Z26" s="65">
        <f>SUM(W26)-((Y26)+(AA27))</f>
        <v>51179.340013161229</v>
      </c>
      <c r="AA26" s="65"/>
      <c r="AB26" s="65">
        <f>SUM('11. S3 DCBP'!X46)</f>
        <v>14637.676348547719</v>
      </c>
      <c r="AC26" s="65">
        <f>SUM(Z26)-((AB26)+(AD27))</f>
        <v>26900.501838887369</v>
      </c>
      <c r="AE26" s="65">
        <f>SUM(E26,G26,J26,M26,P26,S26,V26,Y26,AB26)</f>
        <v>78464.666605248785</v>
      </c>
      <c r="AF26" s="65">
        <f>SUM(C26)-(AE26)</f>
        <v>52193.333394751215</v>
      </c>
    </row>
    <row r="27" spans="1:33" s="37" customFormat="1" ht="12.75" x14ac:dyDescent="0.2">
      <c r="A27" s="16" t="s">
        <v>20</v>
      </c>
      <c r="C27" s="65">
        <v>24140</v>
      </c>
      <c r="E27" s="18">
        <f>SUM('11. S3 DCBP'!H18)</f>
        <v>1209.7216564833673</v>
      </c>
      <c r="F27" s="65">
        <f t="shared" si="2"/>
        <v>22930.278343516631</v>
      </c>
      <c r="G27" s="65">
        <f>SUM('11. S3 DCBP'!P18)</f>
        <v>3278.1141266527484</v>
      </c>
      <c r="H27" s="65">
        <f t="shared" si="3"/>
        <v>19652.164216863883</v>
      </c>
      <c r="I27" s="65"/>
      <c r="J27" s="65">
        <f>SUM('11. S3 DCBP'!X18)</f>
        <v>3851.1777301927195</v>
      </c>
      <c r="K27" s="65">
        <f>SUM(H27)-(J27)</f>
        <v>15800.986486671163</v>
      </c>
      <c r="L27" s="65"/>
      <c r="M27" s="65">
        <f>SUM('11. S3 DCBP'!H32)</f>
        <v>4432.7598828696919</v>
      </c>
      <c r="N27" s="65">
        <f>SUM(K27)-(M27)</f>
        <v>11368.226603801471</v>
      </c>
      <c r="O27" s="65"/>
      <c r="P27" s="65">
        <f>SUM('11. S3 DCBP'!P32)</f>
        <v>5164.301801801802</v>
      </c>
      <c r="Q27" s="65">
        <f>SUM(N27)-(P27)</f>
        <v>6203.9248019996694</v>
      </c>
      <c r="R27" s="65"/>
      <c r="S27" s="65">
        <f>SUM('11. S3 DCBP'!X32)</f>
        <v>6078.5769230769229</v>
      </c>
      <c r="T27" s="66">
        <f>SUM(Q27)-((S27)+(U28))</f>
        <v>125.34787892274653</v>
      </c>
      <c r="U27" s="66"/>
      <c r="V27" s="65">
        <f>SUM('11. S3 DCBP'!H47)</f>
        <v>7338.9108129439628</v>
      </c>
      <c r="W27" s="66">
        <v>0</v>
      </c>
      <c r="X27" s="66">
        <f>SUM((T27)-(V27))*(-1)</f>
        <v>7213.5629340212163</v>
      </c>
      <c r="Y27" s="65">
        <f>SUM('11. S3 DCBP'!P47)</f>
        <v>8438.1067961165045</v>
      </c>
      <c r="Z27" s="66">
        <v>0</v>
      </c>
      <c r="AA27" s="66">
        <f>SUM((W27)-(Y27))*(-1)</f>
        <v>8438.1067961165045</v>
      </c>
      <c r="AB27" s="65">
        <f>SUM('11. S3 DCBP'!X47)</f>
        <v>9641.1618257261416</v>
      </c>
      <c r="AC27" s="66">
        <v>0</v>
      </c>
      <c r="AD27" s="66">
        <f>SUM((Z27)-(AB27))*(-1)</f>
        <v>9641.1618257261416</v>
      </c>
      <c r="AE27" s="65">
        <f>SUM(E27,G27,J27,M27,P27,S27,V27,Y27,AB27)</f>
        <v>49432.831555863864</v>
      </c>
      <c r="AF27" s="66">
        <f>SUM(C27)-(AE27)</f>
        <v>-25292.831555863864</v>
      </c>
      <c r="AG27" s="48" t="s">
        <v>167</v>
      </c>
    </row>
    <row r="28" spans="1:33" s="37" customFormat="1" ht="13.8" x14ac:dyDescent="0.3">
      <c r="A28" s="16" t="s">
        <v>21</v>
      </c>
      <c r="C28" s="65">
        <v>116284</v>
      </c>
      <c r="E28" s="18">
        <f>SUM('11. S3 DCBP'!H19)</f>
        <v>1270.0067888662595</v>
      </c>
      <c r="F28" s="65">
        <f t="shared" si="2"/>
        <v>115013.99321113374</v>
      </c>
      <c r="G28" s="65">
        <f>SUM('11. S3 DCBP'!P19)</f>
        <v>3430.5845511482253</v>
      </c>
      <c r="H28" s="65">
        <f t="shared" si="3"/>
        <v>111583.40865998552</v>
      </c>
      <c r="I28" s="65"/>
      <c r="J28" s="65">
        <f>SUM('11. S3 DCBP'!X19)</f>
        <v>4204.4967880085651</v>
      </c>
      <c r="K28" s="65">
        <f>SUM(H28)-(J28)</f>
        <v>107378.91187197696</v>
      </c>
      <c r="L28" s="65"/>
      <c r="M28" s="65">
        <f>SUM('11. S3 DCBP'!H33)</f>
        <v>4826.5007320644218</v>
      </c>
      <c r="N28" s="65">
        <f>SUM(K28)-(M28)</f>
        <v>102552.41113991254</v>
      </c>
      <c r="O28" s="65"/>
      <c r="P28" s="65">
        <f>SUM('11. S3 DCBP'!P33)</f>
        <v>5586.7117117117114</v>
      </c>
      <c r="Q28" s="65">
        <f>SUM(N28)-(P28)</f>
        <v>96965.699428200824</v>
      </c>
      <c r="R28" s="65"/>
      <c r="S28" s="65">
        <f>SUM('11. S3 DCBP'!X33)</f>
        <v>6457.5769230769229</v>
      </c>
      <c r="T28" s="65">
        <f>SUM(Q28)-(S28)</f>
        <v>90508.122505123902</v>
      </c>
      <c r="U28" s="65"/>
      <c r="V28" s="65">
        <f>SUM('11. S3 DCBP'!H48)</f>
        <v>7401.1049723756914</v>
      </c>
      <c r="W28" s="65">
        <f>SUM(T28)-(V28)</f>
        <v>83107.017532748214</v>
      </c>
      <c r="X28" s="65"/>
      <c r="Y28" s="65">
        <f>SUM('11. S3 DCBP'!P48)</f>
        <v>8421.56148867314</v>
      </c>
      <c r="Z28" s="65">
        <f>SUM(W28)-(Y28)</f>
        <v>74685.456044075079</v>
      </c>
      <c r="AA28" s="65"/>
      <c r="AB28" s="65">
        <f>SUM('11. S3 DCBP'!X48)</f>
        <v>9535.6016597510388</v>
      </c>
      <c r="AC28" s="65">
        <f>SUM(Z28)-(AB28)</f>
        <v>65149.85438432404</v>
      </c>
      <c r="AE28" s="65">
        <f>SUM(E28,G28,J28,M28,P28,S28,V28,Y28,AB28)</f>
        <v>51134.145615675981</v>
      </c>
      <c r="AF28" s="65">
        <f>SUM(C28)-(AE28)</f>
        <v>65149.854384324019</v>
      </c>
    </row>
    <row r="29" spans="1:33" s="43" customFormat="1" ht="13.8" x14ac:dyDescent="0.3">
      <c r="A29" s="15" t="s">
        <v>160</v>
      </c>
      <c r="C29" s="67">
        <f>SUM(C26:C28)</f>
        <v>271082</v>
      </c>
      <c r="E29" s="71">
        <f>SUM(E26:E28)</f>
        <v>4449.042769857434</v>
      </c>
      <c r="F29" s="67">
        <f t="shared" ref="F29:K29" si="13">SUM(F26:F28)</f>
        <v>266632.95723014255</v>
      </c>
      <c r="G29" s="67">
        <f>SUM(G26:G28)</f>
        <v>12045.163535142658</v>
      </c>
      <c r="H29" s="67">
        <f t="shared" si="13"/>
        <v>254587.79369499991</v>
      </c>
      <c r="I29" s="67"/>
      <c r="J29" s="67">
        <f>SUM(J26:J28)</f>
        <v>14450.749464668093</v>
      </c>
      <c r="K29" s="67">
        <f t="shared" si="13"/>
        <v>240137.04423033184</v>
      </c>
      <c r="L29" s="67"/>
      <c r="M29" s="67">
        <f>SUM(M26:M28)</f>
        <v>16626.024890190336</v>
      </c>
      <c r="N29" s="67">
        <f t="shared" ref="N29:W29" si="14">SUM(N26:N28)</f>
        <v>223511.0193401415</v>
      </c>
      <c r="O29" s="67"/>
      <c r="P29" s="67">
        <f>SUM(P26:P28)</f>
        <v>19321.846846846845</v>
      </c>
      <c r="Q29" s="67">
        <f t="shared" si="14"/>
        <v>204189.17249329464</v>
      </c>
      <c r="R29" s="67"/>
      <c r="S29" s="67">
        <f>SUM(S26:S28)</f>
        <v>22404.73076923077</v>
      </c>
      <c r="T29" s="67">
        <f t="shared" si="14"/>
        <v>181784.44172406389</v>
      </c>
      <c r="U29" s="67"/>
      <c r="V29" s="67">
        <f>SUM(V26:V28)</f>
        <v>26121.54696132597</v>
      </c>
      <c r="W29" s="67">
        <f t="shared" si="14"/>
        <v>155662.89476273791</v>
      </c>
      <c r="X29" s="67"/>
      <c r="Y29" s="67">
        <f>SUM(Y26:Y28)</f>
        <v>29798.098705501623</v>
      </c>
      <c r="Z29" s="67">
        <f>SUM(Z26,Z28)</f>
        <v>125864.79605723631</v>
      </c>
      <c r="AA29" s="67"/>
      <c r="AB29" s="67">
        <f>SUM(AB26:AB28)</f>
        <v>33814.439834024903</v>
      </c>
      <c r="AC29" s="67">
        <f>SUM(AC26:AC28)</f>
        <v>92050.356223211405</v>
      </c>
      <c r="AE29" s="67">
        <f>SUM(AE26:AE28)</f>
        <v>179031.64377678864</v>
      </c>
      <c r="AF29" s="67">
        <f>SUM(AF26:AF28)</f>
        <v>92050.356223211362</v>
      </c>
      <c r="AG29" s="48"/>
    </row>
    <row r="30" spans="1:33" s="37" customFormat="1" ht="13.8" x14ac:dyDescent="0.3">
      <c r="A30" s="16" t="s">
        <v>162</v>
      </c>
      <c r="C30" s="65">
        <f>SUM(C21:C28)</f>
        <v>271082</v>
      </c>
      <c r="D30" s="65"/>
      <c r="E30" s="65">
        <f>SUM(E26:E28)</f>
        <v>4449.042769857434</v>
      </c>
      <c r="F30" s="65">
        <f>SUM(C30)-(E30)</f>
        <v>266632.95723014255</v>
      </c>
      <c r="G30" s="65">
        <f>SUM(G26:G28)</f>
        <v>12045.163535142658</v>
      </c>
      <c r="H30" s="65">
        <f>SUM(F30)-(G30)</f>
        <v>254587.79369499988</v>
      </c>
      <c r="I30" s="65"/>
      <c r="J30" s="65">
        <f>SUM(J26:J28)</f>
        <v>14450.749464668093</v>
      </c>
      <c r="K30" s="65">
        <f>SUM(H30)-(J30)</f>
        <v>240137.04423033178</v>
      </c>
      <c r="L30" s="65"/>
      <c r="M30" s="65">
        <f>SUM(M26:M28)</f>
        <v>16626.024890190336</v>
      </c>
      <c r="N30" s="65">
        <f>SUM(K30)-(M30)</f>
        <v>223511.01934014144</v>
      </c>
      <c r="O30" s="65"/>
      <c r="P30" s="65">
        <f>SUM(P26:P28)</f>
        <v>19321.846846846845</v>
      </c>
      <c r="Q30" s="65">
        <f>SUM(N30)-(P30)</f>
        <v>204189.17249329461</v>
      </c>
      <c r="R30" s="65"/>
      <c r="S30" s="65">
        <f>SUM(S26:S28)</f>
        <v>22404.73076923077</v>
      </c>
      <c r="T30" s="65">
        <f>SUM(Q30)-(S30)</f>
        <v>181784.44172406383</v>
      </c>
      <c r="U30" s="65"/>
      <c r="V30" s="65">
        <f>SUM(V26:V28)</f>
        <v>26121.54696132597</v>
      </c>
      <c r="W30" s="65">
        <f>SUM(T30)-(V30)</f>
        <v>155662.89476273785</v>
      </c>
      <c r="X30" s="65"/>
      <c r="Y30" s="65">
        <f>SUM(Y26:Y28)</f>
        <v>29798.098705501623</v>
      </c>
      <c r="Z30" s="65">
        <f>SUM(W30)-(Y30)</f>
        <v>125864.79605723624</v>
      </c>
      <c r="AA30" s="65"/>
      <c r="AB30" s="65">
        <f>SUM(AB26:AB28)</f>
        <v>33814.439834024903</v>
      </c>
      <c r="AC30" s="65">
        <f>SUM(Z30)-(AB30)</f>
        <v>92050.356223211333</v>
      </c>
      <c r="AD30" s="66"/>
      <c r="AE30" s="65">
        <f>SUM(AE26:AE28)</f>
        <v>179031.64377678864</v>
      </c>
      <c r="AF30" s="65">
        <f>SUM(C30)-(AE30)</f>
        <v>92050.356223211362</v>
      </c>
      <c r="AG30" s="48"/>
    </row>
    <row r="31" spans="1:33" s="26" customFormat="1" x14ac:dyDescent="0.3">
      <c r="A31" s="15"/>
      <c r="C31" s="54"/>
      <c r="E31" s="72"/>
      <c r="F31" s="54"/>
      <c r="G31" s="54"/>
      <c r="H31" s="54"/>
      <c r="I31" s="54"/>
      <c r="J31" s="54"/>
      <c r="K31" s="54"/>
      <c r="L31" s="54"/>
      <c r="M31" s="54"/>
      <c r="N31" s="54"/>
      <c r="O31" s="54"/>
      <c r="P31" s="54"/>
      <c r="Q31" s="54"/>
      <c r="R31" s="54"/>
      <c r="T31" s="54"/>
      <c r="U31" s="54"/>
      <c r="V31" s="69" t="s">
        <v>222</v>
      </c>
      <c r="W31" s="54"/>
      <c r="X31" s="54"/>
      <c r="Z31" s="54"/>
      <c r="AA31" s="54"/>
      <c r="AB31" s="54"/>
      <c r="AC31" s="54"/>
      <c r="AE31" s="67"/>
      <c r="AF31" s="67"/>
      <c r="AG31" s="69"/>
    </row>
    <row r="32" spans="1:33" s="26" customFormat="1" x14ac:dyDescent="0.3">
      <c r="A32" s="15"/>
      <c r="C32" s="54"/>
      <c r="E32" s="72"/>
      <c r="F32" s="54"/>
      <c r="G32" s="54"/>
      <c r="H32" s="54"/>
      <c r="I32" s="54"/>
      <c r="J32" s="54"/>
      <c r="K32" s="54"/>
      <c r="L32" s="54"/>
      <c r="M32" s="54"/>
      <c r="N32" s="54"/>
      <c r="O32" s="54"/>
      <c r="P32" s="54"/>
      <c r="Q32" s="54"/>
      <c r="R32" s="54"/>
      <c r="S32" s="54"/>
      <c r="T32" s="54"/>
      <c r="U32" s="54"/>
      <c r="V32" s="54"/>
      <c r="W32" s="54"/>
      <c r="X32" s="54"/>
      <c r="Y32" s="69"/>
      <c r="Z32" s="54"/>
      <c r="AA32" s="54"/>
      <c r="AB32" s="54"/>
      <c r="AC32" s="54"/>
      <c r="AE32" s="67"/>
      <c r="AF32" s="67"/>
      <c r="AG32" s="69"/>
    </row>
    <row r="33" spans="1:32" s="22" customFormat="1" ht="28.8" x14ac:dyDescent="0.3">
      <c r="A33" s="73" t="s">
        <v>387</v>
      </c>
      <c r="C33" s="74">
        <f>SUM(C16,C29)</f>
        <v>572239</v>
      </c>
      <c r="E33" s="75">
        <f t="shared" ref="E33:K33" si="15">SUM(E16,E29)</f>
        <v>14231.310251188053</v>
      </c>
      <c r="F33" s="74">
        <f t="shared" si="15"/>
        <v>558007.689748812</v>
      </c>
      <c r="G33" s="74">
        <f t="shared" si="15"/>
        <v>40502.679192762691</v>
      </c>
      <c r="H33" s="74">
        <f t="shared" si="15"/>
        <v>517505.0105560493</v>
      </c>
      <c r="I33" s="74"/>
      <c r="J33" s="74">
        <f t="shared" si="15"/>
        <v>47521.413276231266</v>
      </c>
      <c r="K33" s="74">
        <f t="shared" si="15"/>
        <v>469983.59727981803</v>
      </c>
      <c r="M33" s="74">
        <f>SUM(M16,M29)</f>
        <v>55466.654465592961</v>
      </c>
      <c r="N33" s="74">
        <f>SUM(N16,N29)</f>
        <v>414516.9428142251</v>
      </c>
      <c r="O33" s="74"/>
      <c r="P33" s="74">
        <f>SUM(P16,P29)</f>
        <v>65528.040540540533</v>
      </c>
      <c r="Q33" s="74">
        <f>SUM(Q16,Q29)</f>
        <v>348988.90227368451</v>
      </c>
      <c r="R33" s="74"/>
      <c r="S33" s="74">
        <f>SUM(S16,S29)</f>
        <v>77359.73076923078</v>
      </c>
      <c r="T33" s="74">
        <f>SUM(T16,T29)</f>
        <v>271629.17150445376</v>
      </c>
      <c r="U33" s="74"/>
      <c r="V33" s="74">
        <f>SUM(V16,V29)</f>
        <v>92451.617995264416</v>
      </c>
      <c r="W33" s="74">
        <f>SUM(W16,W29)</f>
        <v>179177.55350918934</v>
      </c>
      <c r="X33" s="74"/>
      <c r="Y33" s="74">
        <f>SUM(Y16,Y29)</f>
        <v>107048.13915857606</v>
      </c>
      <c r="Z33" s="74">
        <f>SUM(Z16,Z29)</f>
        <v>125864.79605723631</v>
      </c>
      <c r="AA33" s="74"/>
      <c r="AB33" s="74">
        <f>SUM(AB16,AB29)</f>
        <v>123012.78008298756</v>
      </c>
      <c r="AC33" s="74">
        <f>SUM(AC16,AC29)</f>
        <v>92050.356223211405</v>
      </c>
      <c r="AE33" s="74">
        <f>SUM(AE16,AE29)</f>
        <v>623122.36573237425</v>
      </c>
      <c r="AF33" s="74">
        <f>SUM(C33)-(AE33)</f>
        <v>-50883.365732374252</v>
      </c>
    </row>
    <row r="34" spans="1:32" s="28" customFormat="1" ht="28.8" x14ac:dyDescent="0.3">
      <c r="A34" s="76" t="s">
        <v>388</v>
      </c>
      <c r="C34" s="29">
        <f>SUM(C17,C30)</f>
        <v>572239</v>
      </c>
      <c r="E34" s="36">
        <f>SUM(E17,E30)</f>
        <v>14231.310251188053</v>
      </c>
      <c r="F34" s="29">
        <f>SUM(C34)-(E34)</f>
        <v>558007.689748812</v>
      </c>
      <c r="G34" s="29">
        <f>SUM(G17,G30)</f>
        <v>40502.679192762691</v>
      </c>
      <c r="H34" s="29">
        <f>SUM(F34)-(G34)</f>
        <v>517505.0105560493</v>
      </c>
      <c r="I34" s="29"/>
      <c r="J34" s="29">
        <f>SUM(J17,J30)</f>
        <v>47521.413276231266</v>
      </c>
      <c r="K34" s="29">
        <f>SUM(H34)-(J34)</f>
        <v>469983.59727981803</v>
      </c>
      <c r="M34" s="29">
        <f>SUM(M17,M30)</f>
        <v>55466.654465592961</v>
      </c>
      <c r="N34" s="29">
        <f>SUM(K34)-(M34)</f>
        <v>414516.9428142251</v>
      </c>
      <c r="O34" s="29"/>
      <c r="P34" s="29">
        <f>SUM(P17,P30)</f>
        <v>65528.040540540533</v>
      </c>
      <c r="Q34" s="29">
        <f>SUM(N34)-(P34)</f>
        <v>348988.90227368457</v>
      </c>
      <c r="R34" s="29"/>
      <c r="S34" s="29">
        <f>SUM(S17,S30)</f>
        <v>77359.73076923078</v>
      </c>
      <c r="T34" s="29">
        <f>SUM(Q34)-(S34)</f>
        <v>271629.17150445376</v>
      </c>
      <c r="U34" s="29"/>
      <c r="V34" s="29">
        <f>SUM(V17,V30)</f>
        <v>92451.617995264416</v>
      </c>
      <c r="W34" s="29">
        <f>SUM(T34)-(V34)</f>
        <v>179177.55350918934</v>
      </c>
      <c r="X34" s="29"/>
      <c r="Y34" s="29">
        <f>SUM(Y17,Y30)</f>
        <v>107048.13915857606</v>
      </c>
      <c r="Z34" s="29">
        <f>SUM(W34)-(Y34)</f>
        <v>72129.414350613282</v>
      </c>
      <c r="AA34" s="29"/>
      <c r="AB34" s="29">
        <f>SUM(AB17,AB30)</f>
        <v>123012.78008298756</v>
      </c>
      <c r="AC34" s="29">
        <f>SUM(Z34)-(AB34)</f>
        <v>-50883.365732374281</v>
      </c>
      <c r="AE34" s="29">
        <f>SUM(AE17,AE30)</f>
        <v>623122.36573237425</v>
      </c>
      <c r="AF34" s="29">
        <f>SUM(C34)-(AE34)</f>
        <v>-50883.365732374252</v>
      </c>
    </row>
    <row r="35" spans="1:32" x14ac:dyDescent="0.3">
      <c r="Z35" s="69"/>
      <c r="AC35" s="69"/>
    </row>
    <row r="36" spans="1:32" x14ac:dyDescent="0.3">
      <c r="A36" s="26" t="s">
        <v>169</v>
      </c>
    </row>
    <row r="37" spans="1:32" s="62" customFormat="1" x14ac:dyDescent="0.3">
      <c r="A37" s="77"/>
      <c r="C37" s="61"/>
      <c r="E37" s="61"/>
      <c r="F37" s="61"/>
      <c r="G37" s="61"/>
      <c r="H37" s="61"/>
      <c r="I37" s="61"/>
      <c r="J37" s="61"/>
    </row>
    <row r="38" spans="1:32" ht="52.8" thickBot="1" x14ac:dyDescent="0.35">
      <c r="A38" s="15"/>
      <c r="C38" s="63" t="s">
        <v>43</v>
      </c>
      <c r="D38" s="63"/>
      <c r="E38" s="59" t="s">
        <v>170</v>
      </c>
      <c r="F38" s="59" t="s">
        <v>148</v>
      </c>
      <c r="G38" s="64" t="s">
        <v>171</v>
      </c>
      <c r="H38" s="59" t="s">
        <v>172</v>
      </c>
      <c r="I38" s="59" t="s">
        <v>155</v>
      </c>
      <c r="J38" s="64" t="s">
        <v>173</v>
      </c>
    </row>
    <row r="39" spans="1:32" x14ac:dyDescent="0.3">
      <c r="A39" s="16" t="s">
        <v>14</v>
      </c>
      <c r="B39" s="37"/>
      <c r="C39" s="65">
        <v>6600</v>
      </c>
      <c r="D39" s="65"/>
      <c r="E39" s="65">
        <f t="shared" ref="E39:E44" si="16">SUM(E10,G10,J10,M10,P10)</f>
        <v>27545.919613634109</v>
      </c>
      <c r="F39" s="66">
        <f t="shared" ref="F39:F44" si="17">SUM(Q10)</f>
        <v>0</v>
      </c>
      <c r="G39" s="66">
        <f>SUM(I10,L10,O10,R10)</f>
        <v>20945.919613634112</v>
      </c>
      <c r="H39" s="65">
        <f t="shared" ref="H39:H44" si="18">SUM(S10,V10,Y10,AB10)</f>
        <v>43659.382679989343</v>
      </c>
      <c r="I39" s="66">
        <f t="shared" ref="I39:I44" si="19">SUM(AC10)</f>
        <v>0</v>
      </c>
      <c r="J39" s="66">
        <f t="shared" ref="J39:J44" si="20">SUM(U10,X10,AA10,AD10)</f>
        <v>43659.382679989343</v>
      </c>
      <c r="K39" s="69" t="s">
        <v>195</v>
      </c>
      <c r="R39" s="26"/>
      <c r="X39" s="78" t="s">
        <v>158</v>
      </c>
      <c r="Y39" s="79" t="s">
        <v>175</v>
      </c>
      <c r="Z39" s="80"/>
      <c r="AA39" s="80"/>
      <c r="AB39" s="80"/>
      <c r="AC39" s="80"/>
      <c r="AD39" s="80"/>
      <c r="AE39" s="81"/>
    </row>
    <row r="40" spans="1:32" ht="24.75" customHeight="1" x14ac:dyDescent="0.3">
      <c r="A40" s="16" t="s">
        <v>15</v>
      </c>
      <c r="B40" s="37"/>
      <c r="C40" s="65">
        <v>144009</v>
      </c>
      <c r="D40" s="65"/>
      <c r="E40" s="65">
        <f t="shared" si="16"/>
        <v>35737.522249045614</v>
      </c>
      <c r="F40" s="65">
        <f t="shared" si="17"/>
        <v>84346.416587852611</v>
      </c>
      <c r="G40" s="66"/>
      <c r="H40" s="65">
        <f t="shared" si="18"/>
        <v>67802.597675053432</v>
      </c>
      <c r="I40" s="66">
        <f t="shared" si="19"/>
        <v>0</v>
      </c>
      <c r="J40" s="66">
        <f t="shared" si="20"/>
        <v>32186.258963308013</v>
      </c>
      <c r="K40" s="70" t="s">
        <v>230</v>
      </c>
      <c r="X40" s="82" t="s">
        <v>159</v>
      </c>
      <c r="Y40" s="83" t="s">
        <v>177</v>
      </c>
      <c r="Z40" s="84"/>
      <c r="AA40" s="84"/>
      <c r="AB40" s="84"/>
      <c r="AC40" s="84"/>
      <c r="AD40" s="84"/>
      <c r="AE40" s="85"/>
    </row>
    <row r="41" spans="1:32" x14ac:dyDescent="0.3">
      <c r="A41" s="16" t="s">
        <v>16</v>
      </c>
      <c r="B41" s="37"/>
      <c r="C41" s="65">
        <v>31309</v>
      </c>
      <c r="D41" s="65"/>
      <c r="E41" s="65">
        <f t="shared" si="16"/>
        <v>34288.141549467684</v>
      </c>
      <c r="F41" s="66">
        <f t="shared" si="17"/>
        <v>0</v>
      </c>
      <c r="G41" s="66">
        <f>SUM(R12)</f>
        <v>2979.1415494676785</v>
      </c>
      <c r="H41" s="65">
        <f t="shared" si="18"/>
        <v>60873.865929019623</v>
      </c>
      <c r="I41" s="66">
        <f t="shared" si="19"/>
        <v>0</v>
      </c>
      <c r="J41" s="66">
        <f t="shared" si="20"/>
        <v>60873.865929019623</v>
      </c>
      <c r="K41" s="69" t="s">
        <v>190</v>
      </c>
      <c r="X41" s="82" t="s">
        <v>161</v>
      </c>
      <c r="Y41" s="83" t="s">
        <v>391</v>
      </c>
      <c r="Z41" s="84"/>
      <c r="AA41" s="84"/>
      <c r="AB41" s="84"/>
      <c r="AC41" s="84"/>
      <c r="AD41" s="84"/>
      <c r="AE41" s="85"/>
    </row>
    <row r="42" spans="1:32" ht="15" thickBot="1" x14ac:dyDescent="0.35">
      <c r="A42" s="16" t="s">
        <v>17</v>
      </c>
      <c r="B42" s="37"/>
      <c r="C42" s="65">
        <v>18420</v>
      </c>
      <c r="D42" s="65"/>
      <c r="E42" s="65">
        <f t="shared" si="16"/>
        <v>12194.445522273169</v>
      </c>
      <c r="F42" s="65">
        <f t="shared" si="17"/>
        <v>6225.5544777268315</v>
      </c>
      <c r="G42" s="48"/>
      <c r="H42" s="65">
        <f t="shared" si="18"/>
        <v>23664.346440711925</v>
      </c>
      <c r="I42" s="66">
        <f t="shared" si="19"/>
        <v>0</v>
      </c>
      <c r="J42" s="66">
        <f t="shared" si="20"/>
        <v>15475.15761945858</v>
      </c>
      <c r="K42" s="69" t="s">
        <v>191</v>
      </c>
      <c r="X42" s="86" t="s">
        <v>161</v>
      </c>
      <c r="Y42" s="87" t="s">
        <v>232</v>
      </c>
      <c r="Z42" s="88"/>
      <c r="AA42" s="88"/>
      <c r="AB42" s="88"/>
      <c r="AC42" s="88"/>
      <c r="AD42" s="88"/>
      <c r="AE42" s="89"/>
    </row>
    <row r="43" spans="1:32" x14ac:dyDescent="0.3">
      <c r="A43" s="16" t="s">
        <v>18</v>
      </c>
      <c r="B43" s="37"/>
      <c r="C43" s="65">
        <v>94319</v>
      </c>
      <c r="D43" s="65"/>
      <c r="E43" s="65">
        <f t="shared" si="16"/>
        <v>22929.646228873135</v>
      </c>
      <c r="F43" s="65">
        <f t="shared" si="17"/>
        <v>54227.758714810436</v>
      </c>
      <c r="G43" s="66"/>
      <c r="H43" s="65">
        <f t="shared" si="18"/>
        <v>52429.607264894759</v>
      </c>
      <c r="I43" s="66">
        <f t="shared" si="19"/>
        <v>0</v>
      </c>
      <c r="J43" s="66">
        <f t="shared" si="20"/>
        <v>17118.340248962657</v>
      </c>
      <c r="K43" s="70" t="s">
        <v>231</v>
      </c>
    </row>
    <row r="44" spans="1:32" x14ac:dyDescent="0.3">
      <c r="A44" s="16" t="s">
        <v>379</v>
      </c>
      <c r="B44" s="37"/>
      <c r="C44" s="65">
        <v>6500</v>
      </c>
      <c r="D44" s="65"/>
      <c r="E44" s="65">
        <f t="shared" si="16"/>
        <v>23661.59505631643</v>
      </c>
      <c r="F44" s="66">
        <f t="shared" si="17"/>
        <v>0</v>
      </c>
      <c r="G44" s="66">
        <f>SUM(L15,O15,R15)</f>
        <v>17161.59505631643</v>
      </c>
      <c r="H44" s="65">
        <f t="shared" si="18"/>
        <v>39303.651746306459</v>
      </c>
      <c r="I44" s="66">
        <f t="shared" si="19"/>
        <v>0</v>
      </c>
      <c r="J44" s="66">
        <f t="shared" si="20"/>
        <v>39303.651746306459</v>
      </c>
      <c r="K44" s="69" t="s">
        <v>203</v>
      </c>
    </row>
    <row r="45" spans="1:32" s="37" customFormat="1" x14ac:dyDescent="0.3">
      <c r="A45" s="15" t="s">
        <v>160</v>
      </c>
      <c r="B45" s="43"/>
      <c r="C45" s="67">
        <f>SUM(C39:C44)</f>
        <v>301157</v>
      </c>
      <c r="D45" s="67"/>
      <c r="E45" s="67">
        <f>SUM(E39:E44)</f>
        <v>156357.27021961016</v>
      </c>
      <c r="F45" s="67">
        <f>SUM(F39:F44)</f>
        <v>144799.72978038987</v>
      </c>
      <c r="G45" s="68">
        <f>SUM(G39:G44)</f>
        <v>41086.656219418219</v>
      </c>
      <c r="H45" s="67">
        <f>SUM(H39:H44)</f>
        <v>287733.45173597557</v>
      </c>
      <c r="I45" s="68">
        <f>SUM(F45)-(H45)</f>
        <v>-142933.7219555857</v>
      </c>
      <c r="J45" s="68">
        <f>SUM(J39:J44)</f>
        <v>208616.65718704465</v>
      </c>
      <c r="K45" s="38" t="s">
        <v>182</v>
      </c>
      <c r="T45" s="38"/>
      <c r="X45" s="25"/>
      <c r="Y45" s="25"/>
      <c r="Z45" s="25"/>
      <c r="AA45" s="25"/>
      <c r="AB45" s="25"/>
      <c r="AC45" s="25"/>
      <c r="AD45" s="25"/>
      <c r="AE45" s="25"/>
    </row>
    <row r="46" spans="1:32" s="37" customFormat="1" ht="13.8" x14ac:dyDescent="0.3">
      <c r="A46" s="16" t="s">
        <v>160</v>
      </c>
      <c r="C46" s="65">
        <f>SUM(C39:C44)</f>
        <v>301157</v>
      </c>
      <c r="D46" s="65"/>
      <c r="E46" s="65">
        <f>SUM(E39:E44)</f>
        <v>156357.27021961016</v>
      </c>
      <c r="F46" s="65">
        <f>SUM(C46)-(E46)</f>
        <v>144799.72978038984</v>
      </c>
      <c r="G46" s="66"/>
      <c r="H46" s="65">
        <f>SUM(H39:H44)</f>
        <v>287733.45173597557</v>
      </c>
      <c r="I46" s="68">
        <f>SUM((F46)-(H46))*-1</f>
        <v>142933.72195558573</v>
      </c>
      <c r="J46" s="68"/>
      <c r="K46" s="38" t="s">
        <v>392</v>
      </c>
      <c r="T46" s="48"/>
    </row>
    <row r="47" spans="1:32" x14ac:dyDescent="0.3">
      <c r="A47" s="16"/>
      <c r="B47" s="37"/>
      <c r="C47" s="65"/>
      <c r="D47" s="65"/>
      <c r="E47" s="65"/>
      <c r="F47" s="65"/>
      <c r="G47" s="28"/>
      <c r="H47" s="65"/>
      <c r="I47" s="65"/>
      <c r="J47" s="65"/>
      <c r="X47" s="37"/>
      <c r="Y47" s="37"/>
      <c r="Z47" s="37"/>
      <c r="AA47" s="37"/>
      <c r="AB47" s="37"/>
      <c r="AC47" s="37"/>
      <c r="AD47" s="37"/>
      <c r="AE47" s="37"/>
    </row>
    <row r="48" spans="1:32" x14ac:dyDescent="0.3">
      <c r="A48" s="16" t="s">
        <v>19</v>
      </c>
      <c r="B48" s="37"/>
      <c r="C48" s="65">
        <v>130658</v>
      </c>
      <c r="D48" s="65"/>
      <c r="E48" s="65">
        <f>SUM(E26,G26,J26,M26,P26)</f>
        <v>29638.451736905856</v>
      </c>
      <c r="F48" s="65">
        <f>SUM(Q26)</f>
        <v>101019.54826309416</v>
      </c>
      <c r="G48" s="28"/>
      <c r="H48" s="65">
        <f>SUM(S26,V26,Y26,AB26)</f>
        <v>48826.214868342933</v>
      </c>
      <c r="I48" s="65">
        <f>SUM(AC26)</f>
        <v>26900.501838887369</v>
      </c>
      <c r="J48" s="66">
        <f>SUM(U26,X26,AA26,AD26)</f>
        <v>0</v>
      </c>
      <c r="W48" s="27"/>
    </row>
    <row r="49" spans="1:11" x14ac:dyDescent="0.3">
      <c r="A49" s="16" t="s">
        <v>20</v>
      </c>
      <c r="B49" s="37"/>
      <c r="C49" s="65">
        <v>24140</v>
      </c>
      <c r="D49" s="65"/>
      <c r="E49" s="65">
        <f>SUM(E27,G27,J27,M27,P27)</f>
        <v>17936.07519800033</v>
      </c>
      <c r="F49" s="65">
        <f t="shared" ref="F49:F50" si="21">SUM(Q27)</f>
        <v>6203.9248019996694</v>
      </c>
      <c r="G49" s="28"/>
      <c r="H49" s="65">
        <f>SUM(S27,V27,Y27,AB27)</f>
        <v>31496.756357863531</v>
      </c>
      <c r="I49" s="66">
        <f t="shared" ref="I49:I50" si="22">SUM(AC27)</f>
        <v>0</v>
      </c>
      <c r="J49" s="66">
        <f t="shared" ref="J49:J50" si="23">SUM(U27,X27,AA27,AD27)</f>
        <v>25292.831555863864</v>
      </c>
      <c r="K49" s="69" t="s">
        <v>222</v>
      </c>
    </row>
    <row r="50" spans="1:11" x14ac:dyDescent="0.3">
      <c r="A50" s="16" t="s">
        <v>21</v>
      </c>
      <c r="B50" s="37"/>
      <c r="C50" s="65">
        <v>116284</v>
      </c>
      <c r="D50" s="65"/>
      <c r="E50" s="65">
        <f>SUM(E28,G28,J28,M28,P28)</f>
        <v>19318.300571799184</v>
      </c>
      <c r="F50" s="65">
        <f t="shared" si="21"/>
        <v>96965.699428200824</v>
      </c>
      <c r="G50" s="28"/>
      <c r="H50" s="65">
        <f>SUM(S28,V28,Y28,AB28)</f>
        <v>31815.84504387679</v>
      </c>
      <c r="I50" s="65">
        <f t="shared" si="22"/>
        <v>65149.85438432404</v>
      </c>
      <c r="J50" s="66">
        <f t="shared" si="23"/>
        <v>0</v>
      </c>
    </row>
    <row r="51" spans="1:11" x14ac:dyDescent="0.3">
      <c r="A51" s="15" t="s">
        <v>160</v>
      </c>
      <c r="B51" s="26"/>
      <c r="C51" s="54">
        <f>SUM(C48:C50)</f>
        <v>271082</v>
      </c>
      <c r="D51" s="54"/>
      <c r="E51" s="67">
        <f>SUM(E48:E50)</f>
        <v>66892.827506705362</v>
      </c>
      <c r="F51" s="67">
        <f>SUM(F48:F50)</f>
        <v>204189.17249329464</v>
      </c>
      <c r="G51" s="28"/>
      <c r="H51" s="67">
        <f>SUM(H48:H50)</f>
        <v>112138.81627008325</v>
      </c>
      <c r="I51" s="67">
        <f>SUM(I48:I50)</f>
        <v>92050.356223211405</v>
      </c>
      <c r="J51" s="68">
        <f>SUM(J48:J50)</f>
        <v>25292.831555863864</v>
      </c>
      <c r="K51" s="38" t="s">
        <v>182</v>
      </c>
    </row>
    <row r="52" spans="1:11" x14ac:dyDescent="0.3">
      <c r="A52" s="16" t="s">
        <v>162</v>
      </c>
      <c r="C52" s="27">
        <f>SUM(C48:C50)</f>
        <v>271082</v>
      </c>
      <c r="D52" s="27"/>
      <c r="E52" s="65">
        <f>SUM(E48:E50)</f>
        <v>66892.827506705362</v>
      </c>
      <c r="F52" s="65">
        <f>SUM(C52)-(E52)</f>
        <v>204189.17249329464</v>
      </c>
      <c r="G52" s="28"/>
      <c r="H52" s="65">
        <f>SUM(H48:H50)</f>
        <v>112138.81627008325</v>
      </c>
      <c r="I52" s="65">
        <f>SUM(F52)-(H52)</f>
        <v>92050.356223211391</v>
      </c>
      <c r="J52" s="65"/>
    </row>
    <row r="54" spans="1:11" x14ac:dyDescent="0.3">
      <c r="G54" s="27"/>
    </row>
    <row r="55" spans="1:11" x14ac:dyDescent="0.3">
      <c r="G55" s="27"/>
    </row>
    <row r="56" spans="1:11" x14ac:dyDescent="0.3">
      <c r="G56" s="27"/>
    </row>
  </sheetData>
  <mergeCells count="1">
    <mergeCell ref="L8:M8"/>
  </mergeCells>
  <pageMargins left="0.25" right="0.25" top="0.75" bottom="0.75" header="0.3" footer="0.3"/>
  <pageSetup paperSize="8" scale="60" orientation="landscape" r:id="rId1"/>
  <headerFooter>
    <oddHeader>&amp;CWorksheet 19. S3 PC</oddHeader>
    <oddFooter>&amp;CFilename: CCNSW Metropolitan Sydney Cemetery Capacity Report data supplement&amp;R&amp;P/&amp;N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J17"/>
  <sheetViews>
    <sheetView topLeftCell="A15" zoomScale="75" zoomScaleNormal="75" workbookViewId="0">
      <selection activeCell="A17" sqref="A17"/>
    </sheetView>
  </sheetViews>
  <sheetFormatPr defaultColWidth="9.109375" defaultRowHeight="14.4" x14ac:dyDescent="0.3"/>
  <cols>
    <col min="1" max="1" width="50.44140625" style="1" customWidth="1"/>
    <col min="2" max="2" width="16.33203125" style="1" customWidth="1"/>
    <col min="3" max="5" width="14.6640625" style="1" customWidth="1"/>
    <col min="6" max="6" width="18.33203125" style="1" customWidth="1"/>
    <col min="7" max="9" width="17" style="1" customWidth="1"/>
    <col min="10" max="10" width="94.109375" style="1" customWidth="1"/>
    <col min="11" max="16384" width="9.109375" style="1"/>
  </cols>
  <sheetData>
    <row r="5" spans="1:10" s="2" customFormat="1" ht="21" x14ac:dyDescent="0.25">
      <c r="A5" s="2" t="s">
        <v>285</v>
      </c>
    </row>
    <row r="6" spans="1:10" customFormat="1" ht="15" x14ac:dyDescent="0.25">
      <c r="A6" s="26" t="s">
        <v>288</v>
      </c>
    </row>
    <row r="7" spans="1:10" ht="33" customHeight="1" thickBot="1" x14ac:dyDescent="0.3">
      <c r="A7" s="140"/>
      <c r="B7" s="141"/>
      <c r="C7" s="141"/>
    </row>
    <row r="8" spans="1:10" ht="15" x14ac:dyDescent="0.25">
      <c r="A8" s="105"/>
      <c r="B8" s="142" t="s">
        <v>0</v>
      </c>
      <c r="C8" s="143"/>
      <c r="D8" s="143"/>
      <c r="E8" s="144"/>
      <c r="F8" s="142" t="s">
        <v>1</v>
      </c>
      <c r="G8" s="143"/>
      <c r="H8" s="143"/>
      <c r="I8" s="144"/>
      <c r="J8" s="106"/>
    </row>
    <row r="9" spans="1:10" s="3" customFormat="1" ht="37.5" x14ac:dyDescent="0.25">
      <c r="A9" s="107" t="s">
        <v>2</v>
      </c>
      <c r="B9" s="4" t="s">
        <v>3</v>
      </c>
      <c r="C9" s="5" t="s">
        <v>5</v>
      </c>
      <c r="D9" s="5" t="s">
        <v>4</v>
      </c>
      <c r="E9" s="6" t="s">
        <v>6</v>
      </c>
      <c r="F9" s="4" t="s">
        <v>3</v>
      </c>
      <c r="G9" s="5" t="s">
        <v>5</v>
      </c>
      <c r="H9" s="5" t="s">
        <v>4</v>
      </c>
      <c r="I9" s="6" t="s">
        <v>6</v>
      </c>
      <c r="J9" s="108" t="s">
        <v>284</v>
      </c>
    </row>
    <row r="10" spans="1:10" ht="135" x14ac:dyDescent="0.25">
      <c r="A10" s="109" t="s">
        <v>399</v>
      </c>
      <c r="B10" s="7">
        <v>0.70399999999999996</v>
      </c>
      <c r="C10" s="8">
        <v>0.70399999999999996</v>
      </c>
      <c r="D10" s="8">
        <v>1.4730000000000001</v>
      </c>
      <c r="E10" s="9">
        <v>1.4730000000000001</v>
      </c>
      <c r="F10" s="7">
        <v>0.70399999999999996</v>
      </c>
      <c r="G10" s="8">
        <v>0.70399999999999996</v>
      </c>
      <c r="H10" s="10">
        <v>1.4730000000000001</v>
      </c>
      <c r="I10" s="9">
        <v>1.4730000000000001</v>
      </c>
      <c r="J10" s="110" t="s">
        <v>267</v>
      </c>
    </row>
    <row r="11" spans="1:10" ht="105" x14ac:dyDescent="0.25">
      <c r="A11" s="109" t="s">
        <v>400</v>
      </c>
      <c r="B11" s="7" t="s">
        <v>244</v>
      </c>
      <c r="C11" s="8">
        <v>0.78149999999999997</v>
      </c>
      <c r="D11" s="8" t="s">
        <v>245</v>
      </c>
      <c r="E11" s="11">
        <v>1.6355</v>
      </c>
      <c r="F11" s="7" t="s">
        <v>244</v>
      </c>
      <c r="G11" s="8">
        <v>0.78149999999999997</v>
      </c>
      <c r="H11" s="8" t="s">
        <v>245</v>
      </c>
      <c r="I11" s="11">
        <v>1.6355</v>
      </c>
      <c r="J11" s="111" t="s">
        <v>269</v>
      </c>
    </row>
    <row r="12" spans="1:10" ht="135" x14ac:dyDescent="0.25">
      <c r="A12" s="112" t="s">
        <v>401</v>
      </c>
      <c r="B12" s="7" t="s">
        <v>246</v>
      </c>
      <c r="C12" s="8">
        <v>0.64</v>
      </c>
      <c r="D12" s="8" t="s">
        <v>247</v>
      </c>
      <c r="E12" s="11">
        <v>1.339</v>
      </c>
      <c r="F12" s="7" t="s">
        <v>246</v>
      </c>
      <c r="G12" s="8">
        <v>0.64</v>
      </c>
      <c r="H12" s="8" t="s">
        <v>247</v>
      </c>
      <c r="I12" s="11">
        <v>1.339</v>
      </c>
      <c r="J12" s="111" t="s">
        <v>268</v>
      </c>
    </row>
    <row r="13" spans="1:10" ht="135" x14ac:dyDescent="0.25">
      <c r="A13" s="113" t="s">
        <v>402</v>
      </c>
      <c r="B13" s="12">
        <v>0.66300000000000003</v>
      </c>
      <c r="C13" s="13">
        <v>0.66300000000000003</v>
      </c>
      <c r="D13" s="13">
        <v>1.45</v>
      </c>
      <c r="E13" s="14">
        <v>1.45</v>
      </c>
      <c r="F13" s="12">
        <v>0.78900000000000003</v>
      </c>
      <c r="G13" s="13">
        <v>0.78900000000000003</v>
      </c>
      <c r="H13" s="13">
        <v>1.56</v>
      </c>
      <c r="I13" s="14">
        <v>1.56</v>
      </c>
      <c r="J13" s="114" t="s">
        <v>270</v>
      </c>
    </row>
    <row r="14" spans="1:10" ht="120" x14ac:dyDescent="0.25">
      <c r="A14" s="113" t="s">
        <v>403</v>
      </c>
      <c r="B14" s="12" t="s">
        <v>248</v>
      </c>
      <c r="C14" s="13">
        <v>0.69799999999999995</v>
      </c>
      <c r="D14" s="13" t="s">
        <v>8</v>
      </c>
      <c r="E14" s="14">
        <v>1.526</v>
      </c>
      <c r="F14" s="12" t="s">
        <v>9</v>
      </c>
      <c r="G14" s="13">
        <v>0.83050000000000002</v>
      </c>
      <c r="H14" s="13" t="s">
        <v>258</v>
      </c>
      <c r="I14" s="14">
        <v>1.6419999999999999</v>
      </c>
      <c r="J14" s="115" t="s">
        <v>271</v>
      </c>
    </row>
    <row r="15" spans="1:10" ht="135" x14ac:dyDescent="0.25">
      <c r="A15" s="113" t="s">
        <v>404</v>
      </c>
      <c r="B15" s="12" t="s">
        <v>249</v>
      </c>
      <c r="C15" s="13">
        <v>0.73599999999999999</v>
      </c>
      <c r="D15" s="13" t="s">
        <v>250</v>
      </c>
      <c r="E15" s="14">
        <v>1.61</v>
      </c>
      <c r="F15" s="12" t="s">
        <v>10</v>
      </c>
      <c r="G15" s="13">
        <v>0.84450000000000003</v>
      </c>
      <c r="H15" s="13" t="s">
        <v>259</v>
      </c>
      <c r="I15" s="14">
        <v>1.732</v>
      </c>
      <c r="J15" s="116" t="s">
        <v>272</v>
      </c>
    </row>
    <row r="16" spans="1:10" ht="150" x14ac:dyDescent="0.25">
      <c r="A16" s="109" t="s">
        <v>405</v>
      </c>
      <c r="B16" s="7" t="s">
        <v>251</v>
      </c>
      <c r="C16" s="10">
        <v>0.60299999999999998</v>
      </c>
      <c r="D16" s="10" t="s">
        <v>250</v>
      </c>
      <c r="E16" s="9">
        <v>1.61</v>
      </c>
      <c r="F16" s="7" t="s">
        <v>260</v>
      </c>
      <c r="G16" s="10">
        <v>0.71750000000000003</v>
      </c>
      <c r="H16" s="10" t="s">
        <v>259</v>
      </c>
      <c r="I16" s="9">
        <v>1.732</v>
      </c>
      <c r="J16" s="110" t="s">
        <v>273</v>
      </c>
    </row>
    <row r="17" spans="1:10" ht="150.75" thickBot="1" x14ac:dyDescent="0.3">
      <c r="A17" s="117" t="s">
        <v>406</v>
      </c>
      <c r="B17" s="118" t="s">
        <v>251</v>
      </c>
      <c r="C17" s="119">
        <v>0.60299999999999998</v>
      </c>
      <c r="D17" s="119" t="s">
        <v>252</v>
      </c>
      <c r="E17" s="120">
        <v>1.3185</v>
      </c>
      <c r="F17" s="118" t="s">
        <v>260</v>
      </c>
      <c r="G17" s="119">
        <v>0.71750000000000003</v>
      </c>
      <c r="H17" s="119" t="s">
        <v>261</v>
      </c>
      <c r="I17" s="120">
        <v>1.4185000000000001</v>
      </c>
      <c r="J17" s="121" t="s">
        <v>274</v>
      </c>
    </row>
  </sheetData>
  <mergeCells count="3">
    <mergeCell ref="A7:C7"/>
    <mergeCell ref="B8:E8"/>
    <mergeCell ref="F8:I8"/>
  </mergeCells>
  <pageMargins left="0.70866141732283472" right="0.70866141732283472" top="0.39370078740157483" bottom="0.39370078740157483" header="0.31496062992125984" footer="0.31496062992125984"/>
  <pageSetup paperSize="8" scale="64" orientation="landscape" r:id="rId1"/>
  <headerFooter>
    <oddHeader>&amp;CWorksheet 2. Scenarios</oddHeader>
    <oddFooter>&amp;CFilename: CCNSW Metropolitan Sydney Cemetery Capacity Report data supplement&amp;R&amp;P/&amp;N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3"/>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2.33203125" style="25" customWidth="1"/>
    <col min="6" max="6" width="12.6640625" style="25" customWidth="1"/>
    <col min="7" max="7" width="12.88671875" style="25" customWidth="1"/>
    <col min="8" max="9" width="9.88671875" style="25" customWidth="1"/>
    <col min="10" max="10" width="9.44140625" style="25" customWidth="1"/>
    <col min="11" max="11" width="10.5546875" style="25" customWidth="1"/>
    <col min="12" max="12" width="9.88671875" style="25" customWidth="1"/>
    <col min="13" max="13" width="9" style="25" customWidth="1"/>
    <col min="14" max="15" width="10.33203125" style="25" customWidth="1"/>
    <col min="16" max="16" width="9" style="25" customWidth="1"/>
    <col min="17" max="17" width="9.88671875" style="25" customWidth="1"/>
    <col min="18" max="18" width="9.109375" style="25" customWidth="1"/>
    <col min="19" max="19" width="8.6640625" style="25" customWidth="1"/>
    <col min="20" max="20" width="10.33203125" style="25" customWidth="1"/>
    <col min="21" max="21" width="9.88671875" style="25" customWidth="1"/>
    <col min="22" max="22" width="9.44140625" style="25" customWidth="1"/>
    <col min="23" max="24" width="9.5546875" style="25" customWidth="1"/>
    <col min="25" max="25" width="9.44140625" style="25" customWidth="1"/>
    <col min="26" max="27" width="9.5546875" style="25" customWidth="1"/>
    <col min="28" max="28" width="9.44140625" style="25" customWidth="1"/>
    <col min="29" max="29" width="10.33203125" style="25" customWidth="1"/>
    <col min="30" max="30" width="9" style="25" customWidth="1"/>
    <col min="31" max="31" width="11.44140625" style="25" customWidth="1"/>
    <col min="32" max="32" width="10" style="25" customWidth="1"/>
    <col min="33" max="33" width="10.33203125" style="25" customWidth="1"/>
    <col min="34" max="16384" width="9.109375" style="25"/>
  </cols>
  <sheetData>
    <row r="1" spans="1:34" ht="18.75" x14ac:dyDescent="0.3">
      <c r="A1" s="21" t="s">
        <v>342</v>
      </c>
    </row>
    <row r="2" spans="1:34" ht="15" x14ac:dyDescent="0.25">
      <c r="A2" s="26" t="s">
        <v>367</v>
      </c>
    </row>
    <row r="3" spans="1:34" ht="15" x14ac:dyDescent="0.25">
      <c r="A3" s="28"/>
    </row>
    <row r="4" spans="1:34" customFormat="1" ht="15" x14ac:dyDescent="0.25">
      <c r="A4" s="39" t="s">
        <v>422</v>
      </c>
    </row>
    <row r="5" spans="1:34" customFormat="1" ht="15" x14ac:dyDescent="0.25">
      <c r="A5" s="60" t="s">
        <v>368</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15" x14ac:dyDescent="0.25">
      <c r="A8" s="15" t="s">
        <v>12</v>
      </c>
      <c r="C8" s="61"/>
      <c r="D8" s="62"/>
      <c r="E8" s="61"/>
      <c r="F8" s="61"/>
      <c r="G8" s="61"/>
      <c r="H8" s="61"/>
      <c r="I8" s="148"/>
      <c r="J8" s="148"/>
      <c r="K8" s="61"/>
      <c r="L8" s="148"/>
      <c r="M8" s="148"/>
      <c r="N8" s="61"/>
      <c r="O8" s="61"/>
      <c r="P8" s="61"/>
      <c r="Q8" s="61"/>
      <c r="R8" s="61"/>
      <c r="S8" s="61"/>
      <c r="T8" s="61"/>
      <c r="U8" s="61"/>
      <c r="V8" s="61"/>
      <c r="W8" s="61"/>
      <c r="X8" s="61"/>
      <c r="Y8" s="61"/>
      <c r="Z8" s="61"/>
      <c r="AA8" s="61"/>
      <c r="AB8" s="61"/>
      <c r="AC8" s="61"/>
      <c r="AD8" s="61"/>
      <c r="AE8" s="61"/>
      <c r="AF8" s="61"/>
      <c r="AG8" s="61"/>
    </row>
    <row r="9" spans="1:34" ht="45.75"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SUM('12. S4 DCBP'!H10)</f>
        <v>2101.0206896551722</v>
      </c>
      <c r="F10" s="65">
        <f>SUM(C10)-(E10)</f>
        <v>4498.9793103448283</v>
      </c>
      <c r="G10" s="65">
        <f>SUM('12. S4 DCBP'!P10)</f>
        <v>5496.5862068965516</v>
      </c>
      <c r="H10" s="66">
        <v>0</v>
      </c>
      <c r="I10" s="66">
        <f>SUM((F10)-(G10))*(-1)</f>
        <v>997.60689655172337</v>
      </c>
      <c r="J10" s="65">
        <f>SUM('12. S4 DCBP'!X10)</f>
        <v>5787.1034482758614</v>
      </c>
      <c r="K10" s="66">
        <v>0</v>
      </c>
      <c r="L10" s="66">
        <f>SUM((H10)-(J10))*(-1)</f>
        <v>5787.1034482758614</v>
      </c>
      <c r="M10" s="65">
        <f>SUM('12. S4 DCBP'!H24)</f>
        <v>6205.4482758620679</v>
      </c>
      <c r="N10" s="48">
        <v>0</v>
      </c>
      <c r="O10" s="66">
        <f>SUM((K10)-(M10))*(-1)</f>
        <v>6205.4482758620679</v>
      </c>
      <c r="P10" s="65">
        <f>SUM('12. S4 DCBP'!P24)</f>
        <v>6763.2413793103451</v>
      </c>
      <c r="Q10" s="48">
        <v>0</v>
      </c>
      <c r="R10" s="66">
        <f>SUM((N10)-(P10))*(-1)</f>
        <v>6763.2413793103451</v>
      </c>
      <c r="S10" s="65">
        <f>SUM('12. S4 DCBP'!X24)</f>
        <v>7390.758620689654</v>
      </c>
      <c r="T10" s="48">
        <v>0</v>
      </c>
      <c r="U10" s="66">
        <f>SUM((Q10)-(S10))*(-1)</f>
        <v>7390.758620689654</v>
      </c>
      <c r="V10" s="65">
        <f>SUM('12. S4 DCBP'!H39)</f>
        <v>7425.6206896551712</v>
      </c>
      <c r="W10" s="48">
        <v>0</v>
      </c>
      <c r="X10" s="66">
        <f>SUM((T10)-(V10))*(-1)</f>
        <v>7425.6206896551712</v>
      </c>
      <c r="Y10" s="65">
        <f>SUM('12. S4 DCBP'!P39)</f>
        <v>8018.2758620689656</v>
      </c>
      <c r="Z10" s="48">
        <v>0</v>
      </c>
      <c r="AA10" s="66">
        <f>SUM((W10)-(Y10))*(-1)</f>
        <v>8018.2758620689656</v>
      </c>
      <c r="AB10" s="65">
        <f>SUM('12. S4 DCBP'!X39)</f>
        <v>8610.9310344827572</v>
      </c>
      <c r="AC10" s="48">
        <v>0</v>
      </c>
      <c r="AD10" s="102">
        <f t="shared" ref="AD10:AD15" si="0">SUM((Z10)-(AB10))*(-1)</f>
        <v>8610.9310344827572</v>
      </c>
      <c r="AE10" s="65">
        <f t="shared" ref="AE10:AE15" si="1">SUM(E10,G10,J10,M10,P10,S10,V10,Y10,AB10)</f>
        <v>57798.986206896545</v>
      </c>
      <c r="AF10" s="66">
        <f t="shared" ref="AF10:AF15" si="2">SUM(C10)-(AE10)</f>
        <v>-51198.986206896545</v>
      </c>
    </row>
    <row r="11" spans="1:34" s="37" customFormat="1" ht="25.5" customHeight="1" x14ac:dyDescent="0.3">
      <c r="A11" s="16" t="s">
        <v>15</v>
      </c>
      <c r="C11" s="65">
        <v>144009</v>
      </c>
      <c r="E11" s="18">
        <f>SUM('12. S4 DCBP'!H11)</f>
        <v>2482.1793103448276</v>
      </c>
      <c r="F11" s="65">
        <f t="shared" ref="F11:F26" si="3">SUM(C11)-(E11)</f>
        <v>141526.82068965517</v>
      </c>
      <c r="G11" s="65">
        <f>SUM('12. S4 DCBP'!P11)</f>
        <v>6798.1034482758623</v>
      </c>
      <c r="H11" s="65">
        <f>SUM(F11)-((G11)+(I10))</f>
        <v>133731.11034482758</v>
      </c>
      <c r="I11" s="65"/>
      <c r="J11" s="65">
        <f>SUM('12. S4 DCBP'!X11)</f>
        <v>7414</v>
      </c>
      <c r="K11" s="65">
        <f>SUM(H11)-((J11)+(L10))</f>
        <v>120530.00689655173</v>
      </c>
      <c r="L11" s="65"/>
      <c r="M11" s="65">
        <f>SUM('12. S4 DCBP'!H25)</f>
        <v>8180.9655172413777</v>
      </c>
      <c r="N11" s="65">
        <f>SUM(K11)-((M11)+(O10))</f>
        <v>106143.59310344828</v>
      </c>
      <c r="O11" s="65"/>
      <c r="P11" s="65">
        <f>SUM('12. S4 DCBP'!P25)</f>
        <v>9180.3448275862065</v>
      </c>
      <c r="Q11" s="65">
        <f>SUM(N11)-((P11)+(R10)+(R12))</f>
        <v>88680.558620689655</v>
      </c>
      <c r="R11" s="65"/>
      <c r="S11" s="65">
        <f>SUM('12. S4 DCBP'!X25)</f>
        <v>10307.551724137929</v>
      </c>
      <c r="T11" s="65">
        <f>SUM(Q11)-((S11)+((U10)+(U12)))</f>
        <v>61825.144827586213</v>
      </c>
      <c r="U11" s="65"/>
      <c r="V11" s="65">
        <f>SUM('12. S4 DCBP'!H40)</f>
        <v>11643.931034482757</v>
      </c>
      <c r="W11" s="65">
        <f>SUM(T11)-((V11)+(X10)+(X12)+(X13))</f>
        <v>31229.075862068974</v>
      </c>
      <c r="X11" s="65"/>
      <c r="Y11" s="65">
        <f>SUM('12. S4 DCBP'!P40)</f>
        <v>12794.379310344826</v>
      </c>
      <c r="Z11" s="48">
        <v>0</v>
      </c>
      <c r="AA11" s="94">
        <f>SUM((W11)-((Y11)+(AA10)+(AA12)+(AA13)))*(-1)</f>
        <v>5550.4068965517145</v>
      </c>
      <c r="AB11" s="65">
        <f>SUM('12. S4 DCBP'!X40)</f>
        <v>13921.586206896549</v>
      </c>
      <c r="AC11" s="66">
        <v>0</v>
      </c>
      <c r="AD11" s="102">
        <f t="shared" si="0"/>
        <v>13921.586206896549</v>
      </c>
      <c r="AE11" s="65">
        <f t="shared" si="1"/>
        <v>82723.041379310336</v>
      </c>
      <c r="AF11" s="65">
        <f t="shared" si="2"/>
        <v>61285.958620689664</v>
      </c>
      <c r="AG11" s="48" t="s">
        <v>158</v>
      </c>
    </row>
    <row r="12" spans="1:34" s="37" customFormat="1" ht="13.8" x14ac:dyDescent="0.3">
      <c r="A12" s="16" t="s">
        <v>16</v>
      </c>
      <c r="C12" s="65">
        <v>31309</v>
      </c>
      <c r="E12" s="18">
        <f>SUM('12. S4 DCBP'!H12)</f>
        <v>2649.5172413793098</v>
      </c>
      <c r="F12" s="65">
        <f t="shared" si="3"/>
        <v>28659.482758620688</v>
      </c>
      <c r="G12" s="65">
        <f>SUM('12. S4 DCBP'!P12)</f>
        <v>6914.3103448275861</v>
      </c>
      <c r="H12" s="65">
        <f t="shared" ref="H12:H26" si="4">SUM(F12)-(G12)</f>
        <v>21745.172413793101</v>
      </c>
      <c r="I12" s="65"/>
      <c r="J12" s="65">
        <f>SUM('12. S4 DCBP'!X12)</f>
        <v>7239.6896551724139</v>
      </c>
      <c r="K12" s="65">
        <f>SUM(H12)-(J12)</f>
        <v>14505.482758620688</v>
      </c>
      <c r="L12" s="65"/>
      <c r="M12" s="65">
        <f>SUM('12. S4 DCBP'!H26)</f>
        <v>7669.6551724137935</v>
      </c>
      <c r="N12" s="65">
        <f>SUM(K12)-(M12)</f>
        <v>6835.8275862068949</v>
      </c>
      <c r="O12" s="65"/>
      <c r="P12" s="65">
        <f>SUM('12. S4 DCBP'!P26)</f>
        <v>8355.2758620689638</v>
      </c>
      <c r="Q12" s="66">
        <v>0</v>
      </c>
      <c r="R12" s="66">
        <f>SUM((N12)-(P12))*(-1)</f>
        <v>1519.4482758620688</v>
      </c>
      <c r="S12" s="65">
        <f>SUM('12. S4 DCBP'!X26)</f>
        <v>9157.1034482758623</v>
      </c>
      <c r="T12" s="66">
        <v>0</v>
      </c>
      <c r="U12" s="66">
        <f>SUM((Q12)-(S12))*(-1)</f>
        <v>9157.1034482758623</v>
      </c>
      <c r="V12" s="65">
        <f>SUM('12. S4 DCBP'!H41)</f>
        <v>10679.413793103447</v>
      </c>
      <c r="W12" s="48">
        <v>0</v>
      </c>
      <c r="X12" s="66">
        <f>SUM((T12)-(V12))*(-1)</f>
        <v>10679.413793103447</v>
      </c>
      <c r="Y12" s="65">
        <f>SUM('12. S4 DCBP'!P41)</f>
        <v>11516.103448275862</v>
      </c>
      <c r="Z12" s="48">
        <v>0</v>
      </c>
      <c r="AA12" s="66">
        <f>SUM((W12)-(Y12))*(-1)</f>
        <v>11516.103448275862</v>
      </c>
      <c r="AB12" s="65">
        <f>SUM('12. S4 DCBP'!X41)</f>
        <v>12352.793103448274</v>
      </c>
      <c r="AC12" s="48">
        <v>0</v>
      </c>
      <c r="AD12" s="102">
        <f t="shared" si="0"/>
        <v>12352.793103448274</v>
      </c>
      <c r="AE12" s="65">
        <f t="shared" si="1"/>
        <v>76533.862068965507</v>
      </c>
      <c r="AF12" s="66">
        <f t="shared" si="2"/>
        <v>-45224.862068965507</v>
      </c>
    </row>
    <row r="13" spans="1:34" s="37" customFormat="1" ht="13.8" x14ac:dyDescent="0.3">
      <c r="A13" s="16" t="s">
        <v>17</v>
      </c>
      <c r="C13" s="65">
        <v>18420</v>
      </c>
      <c r="E13" s="18">
        <f>SUM('12. S4 DCBP'!H13)</f>
        <v>790.20689655172396</v>
      </c>
      <c r="F13" s="65">
        <f t="shared" si="3"/>
        <v>17629.793103448275</v>
      </c>
      <c r="G13" s="65">
        <f>SUM('12. S4 DCBP'!P13)</f>
        <v>2219.5517241379307</v>
      </c>
      <c r="H13" s="65">
        <f t="shared" si="4"/>
        <v>15410.241379310344</v>
      </c>
      <c r="I13" s="65"/>
      <c r="J13" s="65">
        <f>SUM('12. S4 DCBP'!X13)</f>
        <v>2510.0689655172409</v>
      </c>
      <c r="K13" s="65">
        <f>SUM(H13)-(J13)</f>
        <v>12900.172413793103</v>
      </c>
      <c r="L13" s="65"/>
      <c r="M13" s="65">
        <f>SUM('12. S4 DCBP'!H27)</f>
        <v>2835.4482758620688</v>
      </c>
      <c r="N13" s="65">
        <f>SUM(K13)-(M13)</f>
        <v>10064.724137931034</v>
      </c>
      <c r="O13" s="65"/>
      <c r="P13" s="65">
        <f>SUM('12. S4 DCBP'!P27)</f>
        <v>3230.5517241379307</v>
      </c>
      <c r="Q13" s="65">
        <f>SUM(N13)-(P13)</f>
        <v>6834.1724137931033</v>
      </c>
      <c r="R13" s="65"/>
      <c r="S13" s="65">
        <f>SUM('12. S4 DCBP'!X27)</f>
        <v>3637.2758620689651</v>
      </c>
      <c r="T13" s="65">
        <f>SUM(Q13)-(S13)</f>
        <v>3196.8965517241381</v>
      </c>
      <c r="U13" s="65"/>
      <c r="V13" s="65">
        <f>SUM('12. S4 DCBP'!H42)</f>
        <v>4043.9999999999995</v>
      </c>
      <c r="W13" s="48">
        <v>0</v>
      </c>
      <c r="X13" s="66">
        <f>SUM((T13)-(V13))*(-1)</f>
        <v>847.10344827586141</v>
      </c>
      <c r="Y13" s="65">
        <f>SUM('12. S4 DCBP'!P42)</f>
        <v>4450.7241379310344</v>
      </c>
      <c r="Z13" s="66">
        <v>0</v>
      </c>
      <c r="AA13" s="66">
        <f>SUM((W13)-(Y13))*(-1)</f>
        <v>4450.7241379310344</v>
      </c>
      <c r="AB13" s="65">
        <f>SUM('12. S4 DCBP'!X42)</f>
        <v>4857.4482758620688</v>
      </c>
      <c r="AC13" s="48">
        <v>0</v>
      </c>
      <c r="AD13" s="102">
        <f t="shared" si="0"/>
        <v>4857.4482758620688</v>
      </c>
      <c r="AE13" s="65">
        <f t="shared" si="1"/>
        <v>28575.27586206896</v>
      </c>
      <c r="AF13" s="66">
        <f t="shared" si="2"/>
        <v>-10155.27586206896</v>
      </c>
    </row>
    <row r="14" spans="1:34" s="37" customFormat="1" ht="13.8" x14ac:dyDescent="0.3">
      <c r="A14" s="16" t="s">
        <v>18</v>
      </c>
      <c r="C14" s="65">
        <v>94319</v>
      </c>
      <c r="E14" s="18">
        <f>SUM('12. S4 DCBP'!H14)</f>
        <v>1436.3172413793102</v>
      </c>
      <c r="F14" s="65">
        <f t="shared" si="3"/>
        <v>92882.682758620693</v>
      </c>
      <c r="G14" s="65">
        <f>SUM('12. S4 DCBP'!P14)</f>
        <v>4125.3448275862074</v>
      </c>
      <c r="H14" s="65">
        <f>SUM(F14)-((G14)+(I15))</f>
        <v>88591.710344827588</v>
      </c>
      <c r="I14" s="65"/>
      <c r="J14" s="65">
        <f>SUM('12. S4 DCBP'!X14)</f>
        <v>4694.7586206896549</v>
      </c>
      <c r="K14" s="65">
        <f>SUM(H14)-((J14)+(L15))</f>
        <v>78911.675862068965</v>
      </c>
      <c r="L14" s="65"/>
      <c r="M14" s="65">
        <f>SUM('12. S4 DCBP'!H28)</f>
        <v>5357.1379310344819</v>
      </c>
      <c r="N14" s="65">
        <f>SUM(K14)-((M14)+(O15))</f>
        <v>68267.124137931038</v>
      </c>
      <c r="O14" s="65"/>
      <c r="P14" s="65">
        <f>SUM('12. S4 DCBP'!P28)</f>
        <v>6147.3448275862056</v>
      </c>
      <c r="Q14" s="65">
        <f>SUM(N14)-((P14)+(R15))</f>
        <v>56390.779310344835</v>
      </c>
      <c r="R14" s="65"/>
      <c r="S14" s="65">
        <f>SUM('12. S4 DCBP'!X28)</f>
        <v>7053.7586206896558</v>
      </c>
      <c r="T14" s="65">
        <f>SUM(Q14)-((S14)+(U15))</f>
        <v>43073.468965517248</v>
      </c>
      <c r="U14" s="65"/>
      <c r="V14" s="65">
        <f>SUM('12. S4 DCBP'!H43)</f>
        <v>8982.7931034482754</v>
      </c>
      <c r="W14" s="65">
        <f>SUM(T14)-((V14)+(V15))</f>
        <v>27292.57241379311</v>
      </c>
      <c r="X14" s="65"/>
      <c r="Y14" s="65">
        <f>SUM('12. S4 DCBP'!P43)</f>
        <v>10144.862068965516</v>
      </c>
      <c r="Z14" s="65">
        <f>SUM(W14)-((Y14)+(AA11)+(AA15))</f>
        <v>4264.6482758620878</v>
      </c>
      <c r="AA14" s="66"/>
      <c r="AB14" s="65">
        <f>SUM('12. S4 DCBP'!X43)</f>
        <v>11306.931034482759</v>
      </c>
      <c r="AC14" s="66">
        <v>0</v>
      </c>
      <c r="AD14" s="102">
        <f t="shared" si="0"/>
        <v>7042.2827586206713</v>
      </c>
      <c r="AE14" s="65">
        <f t="shared" si="1"/>
        <v>59249.248275862068</v>
      </c>
      <c r="AF14" s="65">
        <f t="shared" si="2"/>
        <v>35069.751724137932</v>
      </c>
      <c r="AG14" s="48" t="s">
        <v>159</v>
      </c>
    </row>
    <row r="15" spans="1:34" s="37" customFormat="1" ht="13.8" x14ac:dyDescent="0.3">
      <c r="A15" s="16" t="s">
        <v>379</v>
      </c>
      <c r="C15" s="65">
        <v>6500</v>
      </c>
      <c r="E15" s="18">
        <f>SUM('12. S4 DCBP'!H15)</f>
        <v>1854.6620689655167</v>
      </c>
      <c r="F15" s="65">
        <f t="shared" si="3"/>
        <v>4645.3379310344835</v>
      </c>
      <c r="G15" s="65">
        <f>SUM('12. S4 DCBP'!P15)</f>
        <v>4810.9655172413795</v>
      </c>
      <c r="H15" s="66">
        <v>0</v>
      </c>
      <c r="I15" s="66">
        <f>SUM((F15)-(G15))*(-1)</f>
        <v>165.62758620689601</v>
      </c>
      <c r="J15" s="65">
        <f>SUM('12. S4 DCBP'!X15)</f>
        <v>4985.2758620689656</v>
      </c>
      <c r="K15" s="66">
        <v>0</v>
      </c>
      <c r="L15" s="66">
        <f>SUM((H15)-(J15))*(-1)</f>
        <v>4985.2758620689656</v>
      </c>
      <c r="M15" s="65">
        <f>SUM('12. S4 DCBP'!H29)</f>
        <v>5287.4137931034484</v>
      </c>
      <c r="N15" s="48">
        <v>0</v>
      </c>
      <c r="O15" s="66">
        <f>SUM((K15)-(M15))*(-1)</f>
        <v>5287.4137931034484</v>
      </c>
      <c r="P15" s="65">
        <f>SUM('12. S4 DCBP'!P29)</f>
        <v>5729</v>
      </c>
      <c r="Q15" s="48">
        <v>0</v>
      </c>
      <c r="R15" s="66">
        <f>SUM((N15)-(P15))*(-1)</f>
        <v>5729</v>
      </c>
      <c r="S15" s="65">
        <f>SUM('12. S4 DCBP'!X29)</f>
        <v>6263.5517241379293</v>
      </c>
      <c r="T15" s="48">
        <v>0</v>
      </c>
      <c r="U15" s="66">
        <f>SUM((Q15)-(S15))*(-1)</f>
        <v>6263.5517241379293</v>
      </c>
      <c r="V15" s="65">
        <f>SUM('12. S4 DCBP'!H44)</f>
        <v>6798.1034482758623</v>
      </c>
      <c r="W15" s="48">
        <v>0</v>
      </c>
      <c r="X15" s="66">
        <f>SUM((T15)-(V15))*(-1)</f>
        <v>6798.1034482758623</v>
      </c>
      <c r="Y15" s="65">
        <f>SUM('12. S4 DCBP'!P44)</f>
        <v>7332.6551724137926</v>
      </c>
      <c r="Z15" s="48">
        <v>0</v>
      </c>
      <c r="AA15" s="66">
        <f>SUM((W15)-(Y15))*(-1)</f>
        <v>7332.6551724137926</v>
      </c>
      <c r="AB15" s="65">
        <f>SUM('12. S4 DCBP'!X44)</f>
        <v>7867.2068965517228</v>
      </c>
      <c r="AC15" s="48">
        <v>0</v>
      </c>
      <c r="AD15" s="102">
        <f t="shared" si="0"/>
        <v>7867.2068965517228</v>
      </c>
      <c r="AE15" s="65">
        <f t="shared" si="1"/>
        <v>50928.834482758619</v>
      </c>
      <c r="AF15" s="66">
        <f t="shared" si="2"/>
        <v>-44428.834482758619</v>
      </c>
      <c r="AG15" s="65"/>
      <c r="AH15" s="65"/>
    </row>
    <row r="16" spans="1:34" s="43" customFormat="1" ht="12.75" x14ac:dyDescent="0.2">
      <c r="A16" s="15" t="s">
        <v>160</v>
      </c>
      <c r="C16" s="67">
        <f>SUM(C10:C15)</f>
        <v>301157</v>
      </c>
      <c r="E16" s="67">
        <f>SUM(E10:E15)</f>
        <v>11313.903448275862</v>
      </c>
      <c r="F16" s="67">
        <f t="shared" ref="F16:L16" si="5">SUM(F10:F15)</f>
        <v>289843.09655172419</v>
      </c>
      <c r="G16" s="67">
        <f t="shared" si="5"/>
        <v>30364.862068965518</v>
      </c>
      <c r="H16" s="67">
        <f t="shared" si="5"/>
        <v>259478.23448275862</v>
      </c>
      <c r="I16" s="68">
        <f>SUM(I10:I15)</f>
        <v>1163.2344827586194</v>
      </c>
      <c r="J16" s="67">
        <f t="shared" si="5"/>
        <v>32630.896551724138</v>
      </c>
      <c r="K16" s="67">
        <f t="shared" si="5"/>
        <v>226847.3379310345</v>
      </c>
      <c r="L16" s="68">
        <f t="shared" si="5"/>
        <v>10772.379310344826</v>
      </c>
      <c r="M16" s="67">
        <f>SUM(M10:M15)</f>
        <v>35536.068965517239</v>
      </c>
      <c r="N16" s="67">
        <f t="shared" ref="N16:Q16" si="6">SUM(N10:N15)</f>
        <v>191311.26896551723</v>
      </c>
      <c r="O16" s="68">
        <f>SUM(O10:O15)</f>
        <v>11492.862068965516</v>
      </c>
      <c r="P16" s="67">
        <f t="shared" si="6"/>
        <v>39405.758620689652</v>
      </c>
      <c r="Q16" s="67">
        <f t="shared" si="6"/>
        <v>151905.51034482761</v>
      </c>
      <c r="R16" s="68">
        <f>SUM(R10:R15)</f>
        <v>14011.689655172413</v>
      </c>
      <c r="S16" s="67">
        <f>SUM(S10:S15)</f>
        <v>43809.999999999993</v>
      </c>
      <c r="T16" s="67">
        <f t="shared" ref="T16:Z16" si="7">SUM(T10:T15)</f>
        <v>108095.51034482761</v>
      </c>
      <c r="U16" s="68">
        <f>SUM(U10:U15)</f>
        <v>22811.413793103442</v>
      </c>
      <c r="V16" s="67">
        <f t="shared" si="7"/>
        <v>49573.862068965514</v>
      </c>
      <c r="W16" s="67">
        <f t="shared" si="7"/>
        <v>58521.648275862084</v>
      </c>
      <c r="X16" s="68">
        <f t="shared" si="7"/>
        <v>25750.241379310344</v>
      </c>
      <c r="Y16" s="67">
        <f t="shared" si="7"/>
        <v>54256.999999999993</v>
      </c>
      <c r="Z16" s="67">
        <f t="shared" si="7"/>
        <v>4264.6482758620878</v>
      </c>
      <c r="AA16" s="68">
        <f t="shared" ref="AA16:AF16" si="8">SUM(AA10:AA15)</f>
        <v>36868.165517241367</v>
      </c>
      <c r="AB16" s="67">
        <f t="shared" si="8"/>
        <v>58916.896551724138</v>
      </c>
      <c r="AC16" s="68">
        <f t="shared" si="8"/>
        <v>0</v>
      </c>
      <c r="AD16" s="103">
        <f t="shared" si="8"/>
        <v>54652.248275862046</v>
      </c>
      <c r="AE16" s="67">
        <f t="shared" si="8"/>
        <v>355809.24827586202</v>
      </c>
      <c r="AF16" s="68">
        <f t="shared" si="8"/>
        <v>-54652.248275862032</v>
      </c>
      <c r="AG16" s="48" t="s">
        <v>161</v>
      </c>
    </row>
    <row r="17" spans="1:36" s="37" customFormat="1" ht="12.75" x14ac:dyDescent="0.2">
      <c r="A17" s="16" t="s">
        <v>162</v>
      </c>
      <c r="C17" s="65">
        <f>SUM(C10:C15)</f>
        <v>301157</v>
      </c>
      <c r="D17" s="65"/>
      <c r="E17" s="65">
        <f t="shared" ref="E17:J17" si="9">SUM(E10:E15)</f>
        <v>11313.903448275862</v>
      </c>
      <c r="F17" s="65">
        <f>SUM(C17)-(E17)</f>
        <v>289843.09655172413</v>
      </c>
      <c r="G17" s="65">
        <f t="shared" si="9"/>
        <v>30364.862068965518</v>
      </c>
      <c r="H17" s="65">
        <f>SUM(F17)-(G17)</f>
        <v>259478.23448275862</v>
      </c>
      <c r="I17" s="65"/>
      <c r="J17" s="65">
        <f t="shared" si="9"/>
        <v>32630.896551724138</v>
      </c>
      <c r="K17" s="65">
        <f>SUM(H17)-(J17)</f>
        <v>226847.33793103448</v>
      </c>
      <c r="L17" s="65"/>
      <c r="M17" s="65">
        <f>SUM(M10:M15)</f>
        <v>35536.068965517239</v>
      </c>
      <c r="N17" s="65">
        <f>SUM(K17)-(M17)</f>
        <v>191311.26896551723</v>
      </c>
      <c r="O17" s="65"/>
      <c r="P17" s="65"/>
      <c r="Q17" s="65">
        <f>SUM(Q10:Q15)</f>
        <v>151905.51034482761</v>
      </c>
      <c r="R17" s="65"/>
      <c r="S17" s="65">
        <f>SUM(S16)</f>
        <v>43809.999999999993</v>
      </c>
      <c r="T17" s="65">
        <f>SUM(Q17)-(S17)</f>
        <v>108095.51034482761</v>
      </c>
      <c r="U17" s="65"/>
      <c r="V17" s="65">
        <f>SUM(V16)</f>
        <v>49573.862068965514</v>
      </c>
      <c r="W17" s="65">
        <f>SUM(T17)-(V17)</f>
        <v>58521.648275862091</v>
      </c>
      <c r="X17" s="65"/>
      <c r="Y17" s="65">
        <f>SUM(Y10:Y15)</f>
        <v>54256.999999999993</v>
      </c>
      <c r="Z17" s="65">
        <f>SUM(W17)-(Y17)</f>
        <v>4264.6482758620987</v>
      </c>
      <c r="AA17" s="65"/>
      <c r="AB17" s="65">
        <f>SUM(AB10:AB15)</f>
        <v>58916.896551724138</v>
      </c>
      <c r="AC17" s="65">
        <f>SUM(Z17)-(AB17)</f>
        <v>-54652.248275862039</v>
      </c>
      <c r="AD17" s="65"/>
      <c r="AE17" s="65">
        <f>SUM(E16,G16,J16,M16,P16,S16,V16,Y16,AB16)</f>
        <v>355809.24827586202</v>
      </c>
      <c r="AF17" s="66"/>
      <c r="AG17" s="66"/>
      <c r="AH17" s="65"/>
      <c r="AI17" s="66"/>
      <c r="AJ17" s="48"/>
    </row>
    <row r="18" spans="1:36" s="37" customFormat="1" ht="12.75" x14ac:dyDescent="0.2">
      <c r="A18" s="16"/>
      <c r="C18" s="65"/>
      <c r="E18" s="18"/>
      <c r="F18" s="65"/>
      <c r="G18" s="69" t="s">
        <v>192</v>
      </c>
      <c r="H18" s="66"/>
      <c r="I18" s="66"/>
      <c r="J18" s="65"/>
      <c r="L18" s="66"/>
      <c r="M18" s="65"/>
      <c r="N18" s="48"/>
      <c r="O18" s="48"/>
      <c r="P18" s="65"/>
      <c r="Q18" s="48"/>
      <c r="R18" s="48"/>
      <c r="S18" s="65"/>
      <c r="T18" s="48"/>
      <c r="U18" s="48"/>
      <c r="V18" s="65"/>
      <c r="W18" s="48"/>
      <c r="X18" s="48"/>
      <c r="Y18" s="65"/>
      <c r="Z18" s="48"/>
      <c r="AA18" s="48"/>
      <c r="AB18" s="65"/>
      <c r="AC18" s="48"/>
      <c r="AE18" s="65"/>
      <c r="AF18" s="65"/>
    </row>
    <row r="19" spans="1:36" s="37" customFormat="1" ht="12.75" x14ac:dyDescent="0.2">
      <c r="A19" s="16"/>
      <c r="C19" s="65"/>
      <c r="E19" s="18"/>
      <c r="F19" s="65"/>
      <c r="G19" s="65"/>
      <c r="H19" s="66"/>
      <c r="I19" s="66"/>
      <c r="J19" s="65"/>
      <c r="K19" s="69"/>
      <c r="L19" s="66"/>
      <c r="M19" s="65"/>
      <c r="N19" s="48"/>
      <c r="O19" s="48"/>
      <c r="P19" s="69" t="s">
        <v>187</v>
      </c>
      <c r="Q19" s="48"/>
      <c r="S19" s="65"/>
      <c r="V19" s="65"/>
      <c r="W19" s="48"/>
      <c r="X19" s="48"/>
      <c r="Y19" s="65"/>
      <c r="Z19" s="48"/>
      <c r="AA19" s="48"/>
      <c r="AB19" s="65"/>
      <c r="AC19" s="48"/>
      <c r="AE19" s="65"/>
      <c r="AF19" s="65"/>
    </row>
    <row r="20" spans="1:36" s="37" customFormat="1" ht="12.75" x14ac:dyDescent="0.2">
      <c r="A20" s="16"/>
      <c r="C20" s="65"/>
      <c r="E20" s="18"/>
      <c r="F20" s="65"/>
      <c r="G20" s="65"/>
      <c r="H20" s="66"/>
      <c r="I20" s="66"/>
      <c r="J20" s="65"/>
      <c r="K20" s="69"/>
      <c r="L20" s="66"/>
      <c r="M20" s="65"/>
      <c r="N20" s="48"/>
      <c r="O20" s="48"/>
      <c r="P20" s="65"/>
      <c r="Q20" s="48"/>
      <c r="R20" s="48"/>
      <c r="S20" s="65"/>
      <c r="T20" s="69"/>
      <c r="U20" s="69"/>
      <c r="V20" s="69" t="s">
        <v>281</v>
      </c>
      <c r="AA20" s="48"/>
      <c r="AB20" s="65"/>
      <c r="AC20" s="48"/>
      <c r="AE20" s="65"/>
      <c r="AF20" s="65"/>
    </row>
    <row r="21" spans="1:36" s="37" customFormat="1" ht="12.75" x14ac:dyDescent="0.2">
      <c r="A21" s="16"/>
      <c r="C21" s="65"/>
      <c r="E21" s="18"/>
      <c r="F21" s="65"/>
      <c r="G21" s="65"/>
      <c r="H21" s="66"/>
      <c r="I21" s="66"/>
      <c r="J21" s="65"/>
      <c r="K21" s="69"/>
      <c r="L21" s="66"/>
      <c r="M21" s="65"/>
      <c r="N21" s="48"/>
      <c r="O21" s="48"/>
      <c r="P21" s="65"/>
      <c r="Q21" s="48"/>
      <c r="R21" s="48"/>
      <c r="S21" s="65"/>
      <c r="T21" s="69"/>
      <c r="U21" s="69"/>
      <c r="V21" s="65"/>
      <c r="Y21" s="70" t="s">
        <v>193</v>
      </c>
      <c r="Z21" s="69"/>
      <c r="AA21" s="48"/>
      <c r="AB21" s="65"/>
      <c r="AE21" s="65"/>
      <c r="AF21" s="65"/>
    </row>
    <row r="22" spans="1:36" s="37" customFormat="1" ht="12.75" x14ac:dyDescent="0.2">
      <c r="A22" s="16"/>
      <c r="C22" s="65"/>
      <c r="E22" s="18"/>
      <c r="F22" s="65"/>
      <c r="G22" s="65"/>
      <c r="H22" s="66"/>
      <c r="I22" s="66"/>
      <c r="J22" s="65"/>
      <c r="K22" s="69"/>
      <c r="L22" s="66"/>
      <c r="M22" s="65"/>
      <c r="N22" s="48"/>
      <c r="O22" s="48"/>
      <c r="P22" s="65"/>
      <c r="Q22" s="48"/>
      <c r="R22" s="48"/>
      <c r="S22" s="65"/>
      <c r="T22" s="69"/>
      <c r="U22" s="69"/>
      <c r="V22" s="65"/>
      <c r="Y22" s="65"/>
      <c r="Z22" s="69"/>
      <c r="AA22" s="69"/>
      <c r="AB22" s="65"/>
      <c r="AC22" s="70" t="s">
        <v>194</v>
      </c>
      <c r="AE22" s="65"/>
      <c r="AF22" s="65"/>
    </row>
    <row r="23" spans="1:36" s="37" customFormat="1" ht="12.75" x14ac:dyDescent="0.2">
      <c r="A23" s="16"/>
      <c r="C23" s="65"/>
      <c r="E23" s="18"/>
      <c r="F23" s="65"/>
      <c r="G23" s="65"/>
      <c r="H23" s="66"/>
      <c r="I23" s="66"/>
      <c r="J23" s="65"/>
      <c r="K23" s="69"/>
      <c r="L23" s="66"/>
      <c r="M23" s="65"/>
      <c r="N23" s="48"/>
      <c r="O23" s="48"/>
      <c r="P23" s="65"/>
      <c r="Q23" s="48"/>
      <c r="R23" s="48"/>
      <c r="S23" s="65"/>
      <c r="T23" s="69"/>
      <c r="U23" s="69"/>
      <c r="V23" s="65"/>
      <c r="Y23" s="65"/>
      <c r="Z23" s="69"/>
      <c r="AA23" s="69"/>
      <c r="AB23" s="65"/>
      <c r="AC23" s="70" t="s">
        <v>262</v>
      </c>
      <c r="AE23" s="65"/>
      <c r="AF23" s="65"/>
    </row>
    <row r="24" spans="1:36" s="37" customFormat="1" ht="12.75" x14ac:dyDescent="0.2">
      <c r="A24" s="16" t="s">
        <v>19</v>
      </c>
      <c r="C24" s="65">
        <v>130658</v>
      </c>
      <c r="E24" s="18">
        <f>SUM('12. S4 DCBP'!H17)</f>
        <v>1325.5128205128201</v>
      </c>
      <c r="F24" s="65">
        <f t="shared" si="3"/>
        <v>129332.48717948719</v>
      </c>
      <c r="G24" s="65">
        <f>SUM('12. S4 DCBP'!P17)</f>
        <v>3313.7820512820513</v>
      </c>
      <c r="H24" s="65">
        <f t="shared" si="4"/>
        <v>126018.70512820514</v>
      </c>
      <c r="I24" s="65"/>
      <c r="J24" s="65">
        <f>SUM('12. S4 DCBP'!X17)</f>
        <v>3672.2115384615367</v>
      </c>
      <c r="K24" s="65">
        <f>SUM(H24)-(J24)</f>
        <v>122346.49358974361</v>
      </c>
      <c r="L24" s="65"/>
      <c r="M24" s="65">
        <f>SUM('12. S4 DCBP'!H31)</f>
        <v>3922.4358974358975</v>
      </c>
      <c r="N24" s="65">
        <f>SUM(K24)-(M24)</f>
        <v>118424.05769230772</v>
      </c>
      <c r="O24" s="65"/>
      <c r="P24" s="65">
        <f>SUM('12. S4 DCBP'!P31)</f>
        <v>4253.8141025641025</v>
      </c>
      <c r="Q24" s="65">
        <f>SUM(N24)-(P24)</f>
        <v>114170.24358974361</v>
      </c>
      <c r="R24" s="65"/>
      <c r="S24" s="65">
        <f>SUM('12. S4 DCBP'!X31)</f>
        <v>4578.4294871794864</v>
      </c>
      <c r="T24" s="65">
        <f>SUM(Q24)-(S24)</f>
        <v>109591.81410256412</v>
      </c>
      <c r="U24" s="65"/>
      <c r="V24" s="65">
        <f>SUM('12. S4 DCBP'!H46)</f>
        <v>4950.3846153846143</v>
      </c>
      <c r="W24" s="65">
        <f>SUM(T24)-(V24)</f>
        <v>104641.42948717951</v>
      </c>
      <c r="X24" s="65"/>
      <c r="Y24" s="65">
        <f>SUM('12. S4 DCBP'!P46)</f>
        <v>5288.5256410256397</v>
      </c>
      <c r="Z24" s="65">
        <f>SUM(W24)-(Y24)</f>
        <v>99352.903846153873</v>
      </c>
      <c r="AA24" s="65"/>
      <c r="AB24" s="65">
        <f>SUM('12. S4 DCBP'!X46)</f>
        <v>5626.6666666666652</v>
      </c>
      <c r="AC24" s="65">
        <f>SUM(Z24)-(AB24)</f>
        <v>93726.237179487202</v>
      </c>
      <c r="AE24" s="65">
        <f>SUM(E24,G24,J24,M24,P24,S24,V24,Y24,AB24)</f>
        <v>36931.762820512813</v>
      </c>
      <c r="AF24" s="65">
        <f>SUM(C24)-(AE24)</f>
        <v>93726.237179487187</v>
      </c>
    </row>
    <row r="25" spans="1:36" s="37" customFormat="1" ht="12.75" x14ac:dyDescent="0.2">
      <c r="A25" s="16" t="s">
        <v>20</v>
      </c>
      <c r="C25" s="65">
        <v>24140</v>
      </c>
      <c r="E25" s="18">
        <f>SUM('12. S4 DCBP'!H18)</f>
        <v>814.24358974358927</v>
      </c>
      <c r="F25" s="65">
        <f t="shared" si="3"/>
        <v>23325.75641025641</v>
      </c>
      <c r="G25" s="65">
        <f>SUM('12. S4 DCBP'!P18)</f>
        <v>2035.6089743589739</v>
      </c>
      <c r="H25" s="65">
        <f t="shared" si="4"/>
        <v>21290.147435897437</v>
      </c>
      <c r="I25" s="65"/>
      <c r="J25" s="65">
        <f>SUM('12. S4 DCBP'!X18)</f>
        <v>2211.4423076923067</v>
      </c>
      <c r="K25" s="65">
        <f>SUM(H25)-(J25)</f>
        <v>19078.705128205132</v>
      </c>
      <c r="L25" s="65"/>
      <c r="M25" s="65">
        <f>SUM('12. S4 DCBP'!H32)</f>
        <v>2360.224358974358</v>
      </c>
      <c r="N25" s="65">
        <f>SUM(K25)-(M25)</f>
        <v>16718.480769230773</v>
      </c>
      <c r="O25" s="65"/>
      <c r="P25" s="65">
        <f>SUM('12. S4 DCBP'!P32)</f>
        <v>2563.1089743589737</v>
      </c>
      <c r="Q25" s="65">
        <f>SUM(N25)-(P25)</f>
        <v>14155.3717948718</v>
      </c>
      <c r="R25" s="65"/>
      <c r="S25" s="65">
        <f>SUM('12. S4 DCBP'!X32)</f>
        <v>2820.0961538461529</v>
      </c>
      <c r="T25" s="65">
        <f>SUM(Q25)-(S25)</f>
        <v>11335.275641025648</v>
      </c>
      <c r="U25" s="65"/>
      <c r="V25" s="65">
        <f>SUM('12. S4 DCBP'!H47)</f>
        <v>3192.0512820512809</v>
      </c>
      <c r="W25" s="65">
        <f>SUM(T25)-(V25)</f>
        <v>8143.2243589743666</v>
      </c>
      <c r="X25" s="65"/>
      <c r="Y25" s="65">
        <f>SUM('12. S4 DCBP'!P47)</f>
        <v>3449.0384615384614</v>
      </c>
      <c r="Z25" s="90">
        <f>SUM(W25)-(Y25)</f>
        <v>4694.1858974359056</v>
      </c>
      <c r="AA25" s="66"/>
      <c r="AB25" s="65">
        <f>SUM('12. S4 DCBP'!X47)</f>
        <v>3706.0256410256393</v>
      </c>
      <c r="AC25" s="66">
        <f>SUM(Z25)-(AB25)</f>
        <v>988.16025641026636</v>
      </c>
      <c r="AD25" s="66"/>
      <c r="AE25" s="65">
        <f>SUM(E25,G25,J25,M25,P25,S25,V25,Y25,AB25)</f>
        <v>23151.839743589735</v>
      </c>
      <c r="AF25" s="66">
        <f>SUM(C25)-(AE25)</f>
        <v>988.16025641026499</v>
      </c>
      <c r="AG25" s="48" t="s">
        <v>167</v>
      </c>
    </row>
    <row r="26" spans="1:36" s="37" customFormat="1" ht="12.75" x14ac:dyDescent="0.2">
      <c r="A26" s="16" t="s">
        <v>21</v>
      </c>
      <c r="C26" s="65">
        <v>116284</v>
      </c>
      <c r="E26" s="18">
        <f>SUM('12. S4 DCBP'!H19)</f>
        <v>854.82051282051248</v>
      </c>
      <c r="F26" s="65">
        <f t="shared" si="3"/>
        <v>115429.17948717948</v>
      </c>
      <c r="G26" s="65">
        <f>SUM('12. S4 DCBP'!P19)</f>
        <v>2130.2884615384614</v>
      </c>
      <c r="H26" s="65">
        <f t="shared" si="4"/>
        <v>113298.89102564102</v>
      </c>
      <c r="I26" s="65"/>
      <c r="J26" s="65">
        <f>SUM('12. S4 DCBP'!X19)</f>
        <v>2414.326923076922</v>
      </c>
      <c r="K26" s="65">
        <f>SUM(H26)-(J26)</f>
        <v>110884.56410256409</v>
      </c>
      <c r="L26" s="65"/>
      <c r="M26" s="65">
        <f>SUM('12. S4 DCBP'!H33)</f>
        <v>2569.8717948717949</v>
      </c>
      <c r="N26" s="65">
        <f>SUM(K26)-(M26)</f>
        <v>108314.6923076923</v>
      </c>
      <c r="O26" s="65"/>
      <c r="P26" s="65">
        <f>SUM('12. S4 DCBP'!P33)</f>
        <v>2772.7564102564102</v>
      </c>
      <c r="Q26" s="65">
        <f>SUM(N26)-(P26)</f>
        <v>105541.93589743589</v>
      </c>
      <c r="R26" s="65"/>
      <c r="S26" s="65">
        <f>SUM('12. S4 DCBP'!X33)</f>
        <v>2995.9294871794855</v>
      </c>
      <c r="T26" s="65">
        <f>SUM(Q26)-(S26)</f>
        <v>102546.00641025641</v>
      </c>
      <c r="U26" s="65"/>
      <c r="V26" s="65">
        <f>SUM('12. S4 DCBP'!H48)</f>
        <v>3219.1025641025635</v>
      </c>
      <c r="W26" s="65">
        <f>SUM(T26)-(V26)</f>
        <v>99326.903846153844</v>
      </c>
      <c r="X26" s="65"/>
      <c r="Y26" s="65">
        <f>SUM('12. S4 DCBP'!P48)</f>
        <v>3442.2756410256416</v>
      </c>
      <c r="Z26" s="65">
        <f>SUM(W26)-(Y26)</f>
        <v>95884.628205128203</v>
      </c>
      <c r="AA26" s="65"/>
      <c r="AB26" s="65">
        <f>SUM('12. S4 DCBP'!X48)</f>
        <v>3665.4487179487169</v>
      </c>
      <c r="AC26" s="65">
        <f>SUM(Z26)-(AB26)</f>
        <v>92219.179487179485</v>
      </c>
      <c r="AE26" s="65">
        <f>SUM(E26,G26,J26,M26,P26,S26,V26,Y26,AB26)</f>
        <v>24064.820512820508</v>
      </c>
      <c r="AF26" s="65">
        <f>SUM(C26)-(AE26)</f>
        <v>92219.179487179499</v>
      </c>
    </row>
    <row r="27" spans="1:36" s="43" customFormat="1" ht="12.75" x14ac:dyDescent="0.2">
      <c r="A27" s="15" t="s">
        <v>160</v>
      </c>
      <c r="C27" s="67">
        <f>SUM(C24:C26)</f>
        <v>271082</v>
      </c>
      <c r="E27" s="67">
        <f>SUM(E24:E26)</f>
        <v>2994.576923076922</v>
      </c>
      <c r="F27" s="67">
        <f t="shared" ref="F27:W27" si="10">SUM(F24:F26)</f>
        <v>268087.42307692306</v>
      </c>
      <c r="G27" s="67">
        <f t="shared" si="10"/>
        <v>7479.6794871794864</v>
      </c>
      <c r="H27" s="67">
        <f t="shared" si="10"/>
        <v>260607.74358974356</v>
      </c>
      <c r="I27" s="67"/>
      <c r="J27" s="67">
        <f t="shared" si="10"/>
        <v>8297.9807692307659</v>
      </c>
      <c r="K27" s="67">
        <f t="shared" si="10"/>
        <v>252309.76282051284</v>
      </c>
      <c r="L27" s="67"/>
      <c r="M27" s="67">
        <f t="shared" si="10"/>
        <v>8852.5320512820508</v>
      </c>
      <c r="N27" s="67">
        <f t="shared" si="10"/>
        <v>243457.23076923081</v>
      </c>
      <c r="O27" s="67"/>
      <c r="P27" s="67">
        <f t="shared" si="10"/>
        <v>9589.6794871794864</v>
      </c>
      <c r="Q27" s="67">
        <f t="shared" si="10"/>
        <v>233867.55128205131</v>
      </c>
      <c r="R27" s="67"/>
      <c r="S27" s="67">
        <f t="shared" si="10"/>
        <v>10394.455128205125</v>
      </c>
      <c r="T27" s="67">
        <f t="shared" si="10"/>
        <v>223473.09615384619</v>
      </c>
      <c r="U27" s="67"/>
      <c r="V27" s="67">
        <f t="shared" si="10"/>
        <v>11361.538461538457</v>
      </c>
      <c r="W27" s="67">
        <f t="shared" si="10"/>
        <v>212111.55769230772</v>
      </c>
      <c r="X27" s="67"/>
      <c r="Y27" s="67">
        <f t="shared" ref="Y27:Z27" si="11">SUM(Y24:Y26)</f>
        <v>12179.839743589742</v>
      </c>
      <c r="Z27" s="67">
        <f t="shared" si="11"/>
        <v>199931.717948718</v>
      </c>
      <c r="AA27" s="67"/>
      <c r="AB27" s="67">
        <f t="shared" ref="AB27:AC27" si="12">SUM(AB24:AB26)</f>
        <v>12998.141025641022</v>
      </c>
      <c r="AC27" s="67">
        <f t="shared" si="12"/>
        <v>186933.57692307694</v>
      </c>
      <c r="AD27" s="67"/>
      <c r="AE27" s="67">
        <f t="shared" ref="AE27:AF27" si="13">SUM(AE24:AE26)</f>
        <v>84148.423076923063</v>
      </c>
      <c r="AF27" s="67">
        <f t="shared" si="13"/>
        <v>186933.57692307694</v>
      </c>
      <c r="AG27" s="48"/>
    </row>
    <row r="28" spans="1:36" s="37" customFormat="1" ht="13.8" x14ac:dyDescent="0.3">
      <c r="A28" s="16" t="s">
        <v>162</v>
      </c>
      <c r="C28" s="65">
        <f>SUM(C20:C26)</f>
        <v>271082</v>
      </c>
      <c r="D28" s="65"/>
      <c r="E28" s="65">
        <f>SUM(E24:E26)</f>
        <v>2994.576923076922</v>
      </c>
      <c r="F28" s="65">
        <f>SUM(C28)-(E28)</f>
        <v>268087.42307692306</v>
      </c>
      <c r="G28" s="65">
        <f>SUM(G24:G26)</f>
        <v>7479.6794871794864</v>
      </c>
      <c r="H28" s="65">
        <f>SUM(F28)-(G28)</f>
        <v>260607.74358974356</v>
      </c>
      <c r="I28" s="65"/>
      <c r="J28" s="65">
        <f>SUM(J24:J26)</f>
        <v>8297.9807692307659</v>
      </c>
      <c r="K28" s="65">
        <f>SUM(H28)-(J28)</f>
        <v>252309.76282051281</v>
      </c>
      <c r="L28" s="65"/>
      <c r="M28" s="65">
        <f>SUM(M24:M26)</f>
        <v>8852.5320512820508</v>
      </c>
      <c r="N28" s="65">
        <f>SUM(K28)-(M28)</f>
        <v>243457.23076923075</v>
      </c>
      <c r="O28" s="65"/>
      <c r="P28" s="65">
        <f>SUM(P27)</f>
        <v>9589.6794871794864</v>
      </c>
      <c r="Q28" s="65">
        <f>SUM(Q24:Q26)</f>
        <v>233867.55128205131</v>
      </c>
      <c r="R28" s="65"/>
      <c r="S28" s="65">
        <f>SUM(S27)</f>
        <v>10394.455128205125</v>
      </c>
      <c r="T28" s="65">
        <f>SUM(T24:T26)</f>
        <v>223473.09615384619</v>
      </c>
      <c r="U28" s="65"/>
      <c r="V28" s="65">
        <f>SUM(V27)</f>
        <v>11361.538461538457</v>
      </c>
      <c r="W28" s="65">
        <f>SUM(T28)-(V28)</f>
        <v>212111.55769230772</v>
      </c>
      <c r="X28" s="65"/>
      <c r="Y28" s="65">
        <f>SUM(Y27)</f>
        <v>12179.839743589742</v>
      </c>
      <c r="Z28" s="65">
        <f>SUM(W28)-(Y28)</f>
        <v>199931.71794871797</v>
      </c>
      <c r="AA28" s="65"/>
      <c r="AB28" s="65">
        <f>SUM(AB24:AB26)</f>
        <v>12998.141025641022</v>
      </c>
      <c r="AC28" s="65">
        <f>SUM(Z28)-(AB28)</f>
        <v>186933.57692307694</v>
      </c>
      <c r="AD28" s="65"/>
      <c r="AE28" s="65">
        <f>SUM(AE24:AE26)</f>
        <v>84148.423076923063</v>
      </c>
      <c r="AF28" s="65"/>
      <c r="AG28" s="66"/>
      <c r="AH28" s="65"/>
      <c r="AI28" s="65"/>
      <c r="AJ28" s="48"/>
    </row>
    <row r="29" spans="1:36" s="26" customFormat="1" x14ac:dyDescent="0.3">
      <c r="A29" s="15"/>
      <c r="C29" s="54"/>
      <c r="E29" s="72"/>
      <c r="F29" s="54"/>
      <c r="G29" s="54"/>
      <c r="H29" s="54"/>
      <c r="I29" s="54"/>
      <c r="J29" s="54"/>
      <c r="K29" s="54"/>
      <c r="L29" s="54"/>
      <c r="M29" s="54"/>
      <c r="N29" s="54"/>
      <c r="O29" s="54"/>
      <c r="P29" s="54"/>
      <c r="Q29" s="54"/>
      <c r="R29" s="54"/>
      <c r="S29" s="54"/>
      <c r="T29" s="54"/>
      <c r="U29" s="54"/>
      <c r="V29" s="54"/>
      <c r="W29" s="54"/>
      <c r="X29" s="54"/>
      <c r="Y29" s="54"/>
      <c r="Z29" s="54"/>
      <c r="AA29" s="54"/>
      <c r="AB29" s="54"/>
      <c r="AC29" s="54"/>
      <c r="AE29" s="67"/>
      <c r="AF29" s="65"/>
      <c r="AG29" s="69"/>
    </row>
    <row r="30" spans="1:36" s="22" customFormat="1" ht="28.8" x14ac:dyDescent="0.3">
      <c r="A30" s="73" t="s">
        <v>387</v>
      </c>
      <c r="C30" s="74">
        <f>SUM(C27,C16)</f>
        <v>572239</v>
      </c>
      <c r="E30" s="74">
        <f>SUM(E16,E27)</f>
        <v>14308.480371352784</v>
      </c>
      <c r="F30" s="74">
        <f>SUM(F16,F27)</f>
        <v>557930.51962864725</v>
      </c>
      <c r="G30" s="74">
        <f>SUM(G16,G27)</f>
        <v>37844.541556145006</v>
      </c>
      <c r="H30" s="74">
        <f>SUM(H16,H27)</f>
        <v>520085.97807250218</v>
      </c>
      <c r="I30" s="74"/>
      <c r="J30" s="74">
        <f>SUM(J16,J27)</f>
        <v>40928.877320954904</v>
      </c>
      <c r="K30" s="74">
        <f>SUM(K16,K27)</f>
        <v>479157.10075154738</v>
      </c>
      <c r="M30" s="74">
        <f>SUM(M16,M27)</f>
        <v>44388.601016799294</v>
      </c>
      <c r="N30" s="74">
        <f>SUM(N16,N27)</f>
        <v>434768.49973474804</v>
      </c>
      <c r="O30" s="74"/>
      <c r="P30" s="74">
        <f>SUM(P16,P27)</f>
        <v>48995.438107869137</v>
      </c>
      <c r="Q30" s="74">
        <f>SUM(Q16,Q27)</f>
        <v>385773.06162687892</v>
      </c>
      <c r="R30" s="74"/>
      <c r="S30" s="74">
        <f>SUM(S16,S27)</f>
        <v>54204.455128205118</v>
      </c>
      <c r="T30" s="74">
        <f>SUM(T16,T27)</f>
        <v>331568.60649867379</v>
      </c>
      <c r="U30" s="74"/>
      <c r="V30" s="74">
        <f>SUM(V16,V27)</f>
        <v>60935.400530503975</v>
      </c>
      <c r="W30" s="74">
        <f>SUM(W16,W27)</f>
        <v>270633.20596816979</v>
      </c>
      <c r="X30" s="74"/>
      <c r="Y30" s="74">
        <f>SUM(Y16,Y27)</f>
        <v>66436.839743589735</v>
      </c>
      <c r="Z30" s="74">
        <f>SUM(Z16,Z27)</f>
        <v>204196.3662245801</v>
      </c>
      <c r="AA30" s="74"/>
      <c r="AB30" s="74">
        <f>SUM(AB16,AB27)</f>
        <v>71915.037577365161</v>
      </c>
      <c r="AC30" s="74">
        <f>SUM(AC16,AC27)</f>
        <v>186933.57692307694</v>
      </c>
      <c r="AE30" s="74">
        <f>SUM(AE16,AE27)</f>
        <v>439957.67135278508</v>
      </c>
      <c r="AF30" s="74"/>
    </row>
    <row r="31" spans="1:36" s="22" customFormat="1" ht="28.8" x14ac:dyDescent="0.3">
      <c r="A31" s="73" t="s">
        <v>388</v>
      </c>
      <c r="C31" s="74">
        <f>SUM(C30)</f>
        <v>572239</v>
      </c>
      <c r="E31" s="74">
        <f>SUM(E30)</f>
        <v>14308.480371352784</v>
      </c>
      <c r="F31" s="74">
        <f>SUM(C31)-(E31)</f>
        <v>557930.51962864725</v>
      </c>
      <c r="G31" s="74">
        <f>SUM(G30)</f>
        <v>37844.541556145006</v>
      </c>
      <c r="H31" s="74">
        <f>SUM(F31)-(G31)</f>
        <v>520085.97807250224</v>
      </c>
      <c r="I31" s="74"/>
      <c r="J31" s="74">
        <f>SUM(J30)</f>
        <v>40928.877320954904</v>
      </c>
      <c r="K31" s="74">
        <f>SUM(H31)-(J31)</f>
        <v>479157.10075154732</v>
      </c>
      <c r="M31" s="74">
        <f>SUM(M30)</f>
        <v>44388.601016799294</v>
      </c>
      <c r="N31" s="74">
        <f>SUM(K31)-(M31)</f>
        <v>434768.49973474804</v>
      </c>
      <c r="O31" s="74"/>
      <c r="P31" s="74">
        <f>SUM(P30)</f>
        <v>48995.438107869137</v>
      </c>
      <c r="Q31" s="74">
        <f>SUM(N31)-(P31)</f>
        <v>385773.06162687892</v>
      </c>
      <c r="R31" s="74"/>
      <c r="S31" s="74">
        <f>SUM(S30)</f>
        <v>54204.455128205118</v>
      </c>
      <c r="T31" s="74">
        <f>SUM(Q31)-(S31)</f>
        <v>331568.60649867379</v>
      </c>
      <c r="U31" s="74"/>
      <c r="V31" s="74">
        <f>SUM(V30)</f>
        <v>60935.400530503975</v>
      </c>
      <c r="W31" s="74">
        <f>SUM(T31)-(V31)</f>
        <v>270633.20596816984</v>
      </c>
      <c r="X31" s="74"/>
      <c r="Y31" s="74">
        <f>SUM(Y30)</f>
        <v>66436.839743589735</v>
      </c>
      <c r="Z31" s="74">
        <f>SUM(W31)-(Y31)</f>
        <v>204196.3662245801</v>
      </c>
      <c r="AA31" s="74"/>
      <c r="AB31" s="74">
        <f>SUM(AB30)</f>
        <v>71915.037577365161</v>
      </c>
      <c r="AC31" s="74">
        <f>SUM(Z31)-(AB31)</f>
        <v>132281.32864721492</v>
      </c>
      <c r="AD31" s="74"/>
      <c r="AE31" s="74">
        <f>SUM(E31,G31,J31,M31,P31,S31,V31,Y31,AB31)</f>
        <v>439957.67135278508</v>
      </c>
      <c r="AF31" s="74"/>
      <c r="AH31" s="74"/>
      <c r="AI31" s="74"/>
    </row>
    <row r="32" spans="1:36" x14ac:dyDescent="0.3">
      <c r="AA32" s="69"/>
      <c r="AD32" s="69"/>
    </row>
    <row r="33" spans="1:31" x14ac:dyDescent="0.3">
      <c r="A33" s="26" t="s">
        <v>169</v>
      </c>
    </row>
    <row r="34" spans="1:31" s="62" customFormat="1" x14ac:dyDescent="0.3">
      <c r="A34" s="77"/>
      <c r="C34" s="61"/>
      <c r="E34" s="61"/>
      <c r="F34" s="61"/>
      <c r="G34" s="61"/>
      <c r="H34" s="61"/>
      <c r="I34" s="61"/>
      <c r="J34" s="61"/>
    </row>
    <row r="35" spans="1:31" ht="63" thickBot="1" x14ac:dyDescent="0.35">
      <c r="A35" s="15"/>
      <c r="C35" s="63" t="s">
        <v>43</v>
      </c>
      <c r="D35" s="63"/>
      <c r="E35" s="59" t="s">
        <v>170</v>
      </c>
      <c r="F35" s="59" t="s">
        <v>148</v>
      </c>
      <c r="G35" s="64" t="s">
        <v>171</v>
      </c>
      <c r="H35" s="59" t="s">
        <v>172</v>
      </c>
      <c r="I35" s="59" t="s">
        <v>155</v>
      </c>
      <c r="J35" s="64" t="s">
        <v>173</v>
      </c>
    </row>
    <row r="36" spans="1:31" x14ac:dyDescent="0.3">
      <c r="A36" s="16" t="s">
        <v>14</v>
      </c>
      <c r="B36" s="37"/>
      <c r="C36" s="65">
        <v>6600</v>
      </c>
      <c r="D36" s="65"/>
      <c r="E36" s="65">
        <f t="shared" ref="E36:E41" si="14">SUM(E10,G10,J10,M10,P10)</f>
        <v>26353.399999999998</v>
      </c>
      <c r="F36" s="66">
        <f t="shared" ref="F36:F41" si="15">SUM(Q10)</f>
        <v>0</v>
      </c>
      <c r="G36" s="66">
        <f t="shared" ref="G36:G41" si="16">SUM(I10,L10,O10,R10)</f>
        <v>19753.399999999998</v>
      </c>
      <c r="H36" s="65">
        <f t="shared" ref="H36:H41" si="17">SUM(S10,V10,Y10,AB10)</f>
        <v>31445.586206896547</v>
      </c>
      <c r="I36" s="66">
        <f t="shared" ref="I36:I41" si="18">SUM(AC10)</f>
        <v>0</v>
      </c>
      <c r="J36" s="66">
        <f t="shared" ref="J36:J41" si="19">SUM(U10,X10,AA10,AD10)</f>
        <v>31445.586206896547</v>
      </c>
      <c r="K36" s="69" t="s">
        <v>195</v>
      </c>
      <c r="X36" s="78" t="s">
        <v>158</v>
      </c>
      <c r="Y36" s="79" t="s">
        <v>175</v>
      </c>
      <c r="Z36" s="80"/>
      <c r="AA36" s="80"/>
      <c r="AB36" s="80"/>
      <c r="AC36" s="80"/>
      <c r="AD36" s="80"/>
      <c r="AE36" s="81"/>
    </row>
    <row r="37" spans="1:31" ht="24" customHeight="1" x14ac:dyDescent="0.3">
      <c r="A37" s="16" t="s">
        <v>15</v>
      </c>
      <c r="B37" s="37"/>
      <c r="C37" s="65">
        <v>144009</v>
      </c>
      <c r="D37" s="65"/>
      <c r="E37" s="65">
        <f t="shared" si="14"/>
        <v>34055.593103448278</v>
      </c>
      <c r="F37" s="65">
        <f t="shared" si="15"/>
        <v>88680.558620689655</v>
      </c>
      <c r="G37" s="66">
        <f t="shared" si="16"/>
        <v>0</v>
      </c>
      <c r="H37" s="65">
        <f t="shared" si="17"/>
        <v>48667.448275862065</v>
      </c>
      <c r="I37" s="66">
        <f t="shared" si="18"/>
        <v>0</v>
      </c>
      <c r="J37" s="66">
        <f t="shared" si="19"/>
        <v>19471.993103448265</v>
      </c>
      <c r="K37" s="70" t="s">
        <v>196</v>
      </c>
      <c r="X37" s="82" t="s">
        <v>159</v>
      </c>
      <c r="Y37" s="83" t="s">
        <v>177</v>
      </c>
      <c r="Z37" s="84"/>
      <c r="AA37" s="84"/>
      <c r="AB37" s="84"/>
      <c r="AC37" s="84"/>
      <c r="AD37" s="84"/>
      <c r="AE37" s="85"/>
    </row>
    <row r="38" spans="1:31" x14ac:dyDescent="0.3">
      <c r="A38" s="16" t="s">
        <v>16</v>
      </c>
      <c r="B38" s="37"/>
      <c r="C38" s="65">
        <v>31309</v>
      </c>
      <c r="D38" s="65"/>
      <c r="E38" s="65">
        <f t="shared" si="14"/>
        <v>32828.448275862065</v>
      </c>
      <c r="F38" s="66">
        <f t="shared" si="15"/>
        <v>0</v>
      </c>
      <c r="G38" s="66">
        <f t="shared" si="16"/>
        <v>1519.4482758620688</v>
      </c>
      <c r="H38" s="65">
        <f t="shared" si="17"/>
        <v>43705.413793103449</v>
      </c>
      <c r="I38" s="66">
        <f t="shared" si="18"/>
        <v>0</v>
      </c>
      <c r="J38" s="66">
        <f t="shared" si="19"/>
        <v>43705.413793103449</v>
      </c>
      <c r="K38" s="69" t="s">
        <v>197</v>
      </c>
      <c r="X38" s="82" t="s">
        <v>161</v>
      </c>
      <c r="Y38" s="83" t="s">
        <v>393</v>
      </c>
      <c r="Z38" s="84"/>
      <c r="AA38" s="84"/>
      <c r="AB38" s="84"/>
      <c r="AC38" s="84"/>
      <c r="AD38" s="84"/>
      <c r="AE38" s="85"/>
    </row>
    <row r="39" spans="1:31" ht="15" thickBot="1" x14ac:dyDescent="0.35">
      <c r="A39" s="16" t="s">
        <v>17</v>
      </c>
      <c r="B39" s="37"/>
      <c r="C39" s="65">
        <v>18420</v>
      </c>
      <c r="D39" s="65"/>
      <c r="E39" s="65">
        <f t="shared" si="14"/>
        <v>11585.827586206895</v>
      </c>
      <c r="F39" s="65">
        <f t="shared" si="15"/>
        <v>6834.1724137931033</v>
      </c>
      <c r="G39" s="66">
        <f t="shared" si="16"/>
        <v>0</v>
      </c>
      <c r="H39" s="65">
        <f t="shared" si="17"/>
        <v>16989.448275862069</v>
      </c>
      <c r="I39" s="66">
        <f t="shared" si="18"/>
        <v>0</v>
      </c>
      <c r="J39" s="66">
        <f t="shared" si="19"/>
        <v>10155.275862068964</v>
      </c>
      <c r="K39" s="69" t="s">
        <v>198</v>
      </c>
      <c r="X39" s="86" t="s">
        <v>167</v>
      </c>
      <c r="Y39" s="87" t="s">
        <v>199</v>
      </c>
      <c r="Z39" s="88"/>
      <c r="AA39" s="88"/>
      <c r="AB39" s="88"/>
      <c r="AC39" s="88"/>
      <c r="AD39" s="88"/>
      <c r="AE39" s="89"/>
    </row>
    <row r="40" spans="1:31" x14ac:dyDescent="0.3">
      <c r="A40" s="16" t="s">
        <v>18</v>
      </c>
      <c r="B40" s="37"/>
      <c r="C40" s="65">
        <v>94319</v>
      </c>
      <c r="D40" s="65"/>
      <c r="E40" s="65">
        <f t="shared" si="14"/>
        <v>21760.903448275862</v>
      </c>
      <c r="F40" s="65">
        <f t="shared" si="15"/>
        <v>56390.779310344835</v>
      </c>
      <c r="G40" s="66">
        <f t="shared" si="16"/>
        <v>0</v>
      </c>
      <c r="H40" s="65">
        <f t="shared" si="17"/>
        <v>37488.34482758621</v>
      </c>
      <c r="I40" s="66">
        <f t="shared" si="18"/>
        <v>0</v>
      </c>
      <c r="J40" s="66">
        <f t="shared" si="19"/>
        <v>7042.2827586206713</v>
      </c>
      <c r="K40" s="70" t="s">
        <v>200</v>
      </c>
    </row>
    <row r="41" spans="1:31" x14ac:dyDescent="0.3">
      <c r="A41" s="16" t="s">
        <v>379</v>
      </c>
      <c r="B41" s="37"/>
      <c r="C41" s="65">
        <v>6500</v>
      </c>
      <c r="D41" s="65"/>
      <c r="E41" s="65">
        <f t="shared" si="14"/>
        <v>22667.317241379311</v>
      </c>
      <c r="F41" s="66">
        <f t="shared" si="15"/>
        <v>0</v>
      </c>
      <c r="G41" s="66">
        <f t="shared" si="16"/>
        <v>16167.317241379311</v>
      </c>
      <c r="H41" s="65">
        <f t="shared" si="17"/>
        <v>28261.517241379304</v>
      </c>
      <c r="I41" s="66">
        <f t="shared" si="18"/>
        <v>0</v>
      </c>
      <c r="J41" s="66">
        <f t="shared" si="19"/>
        <v>28261.517241379304</v>
      </c>
      <c r="K41" s="69" t="s">
        <v>201</v>
      </c>
    </row>
    <row r="42" spans="1:31" x14ac:dyDescent="0.3">
      <c r="A42" s="15" t="s">
        <v>160</v>
      </c>
      <c r="B42" s="26"/>
      <c r="C42" s="54">
        <f>SUM(C36:C41)</f>
        <v>301157</v>
      </c>
      <c r="D42" s="54"/>
      <c r="E42" s="54">
        <f>SUM(E36:E41)</f>
        <v>149251.48965517239</v>
      </c>
      <c r="F42" s="54">
        <f>SUM(F36:F41)</f>
        <v>151905.51034482761</v>
      </c>
      <c r="G42" s="74">
        <f>SUM(G36:G41)</f>
        <v>37440.165517241374</v>
      </c>
      <c r="H42" s="54">
        <f>SUM(H36:H41)</f>
        <v>206557.75862068962</v>
      </c>
      <c r="I42" s="74">
        <f>SUM(F42)-(H42)</f>
        <v>-54652.248275862017</v>
      </c>
      <c r="J42" s="68">
        <f>SUM(J36:J41)</f>
        <v>140082.06896551722</v>
      </c>
      <c r="K42" s="38" t="s">
        <v>233</v>
      </c>
      <c r="S42" s="22"/>
      <c r="T42" s="22"/>
    </row>
    <row r="43" spans="1:31" x14ac:dyDescent="0.3">
      <c r="A43" s="16" t="s">
        <v>162</v>
      </c>
      <c r="C43" s="65">
        <f>SUM(C42)</f>
        <v>301157</v>
      </c>
      <c r="D43" s="65"/>
      <c r="E43" s="65">
        <f>SUM(E42)</f>
        <v>149251.48965517239</v>
      </c>
      <c r="F43" s="65">
        <f>SUM(C43)-(E43)</f>
        <v>151905.51034482761</v>
      </c>
      <c r="G43" s="66"/>
      <c r="H43" s="65">
        <f>SUM(H42)</f>
        <v>206557.75862068962</v>
      </c>
      <c r="I43" s="74">
        <f>SUM((F43)-(H43))*-1</f>
        <v>54652.248275862017</v>
      </c>
      <c r="J43" s="68"/>
      <c r="K43" s="38" t="s">
        <v>392</v>
      </c>
      <c r="S43" s="28"/>
      <c r="T43" s="28"/>
    </row>
    <row r="44" spans="1:31" x14ac:dyDescent="0.3">
      <c r="A44" s="16"/>
      <c r="B44" s="37"/>
      <c r="C44" s="65"/>
      <c r="D44" s="65"/>
      <c r="E44" s="65"/>
      <c r="F44" s="65"/>
      <c r="G44" s="28"/>
      <c r="H44" s="65"/>
      <c r="I44" s="65"/>
      <c r="J44" s="65"/>
    </row>
    <row r="45" spans="1:31" x14ac:dyDescent="0.3">
      <c r="A45" s="16" t="s">
        <v>19</v>
      </c>
      <c r="B45" s="37"/>
      <c r="C45" s="65">
        <v>130658</v>
      </c>
      <c r="D45" s="65"/>
      <c r="E45" s="65">
        <f>SUM(E24,G24,J24,M24,P24)</f>
        <v>16487.756410256407</v>
      </c>
      <c r="F45" s="65">
        <f>SUM(Q24)</f>
        <v>114170.24358974361</v>
      </c>
      <c r="G45" s="28"/>
      <c r="H45" s="65">
        <f>SUM(S24,V24,Y24,AB24)</f>
        <v>20444.006410256407</v>
      </c>
      <c r="I45" s="65">
        <f>SUM(AC24)</f>
        <v>93726.237179487202</v>
      </c>
      <c r="J45" s="65"/>
      <c r="V45" s="27"/>
      <c r="W45" s="27"/>
    </row>
    <row r="46" spans="1:31" x14ac:dyDescent="0.3">
      <c r="A46" s="16" t="s">
        <v>20</v>
      </c>
      <c r="B46" s="37"/>
      <c r="C46" s="65">
        <v>24140</v>
      </c>
      <c r="D46" s="65"/>
      <c r="E46" s="65">
        <f>SUM(E25,G25,J25,M25,P25)</f>
        <v>9984.6282051281996</v>
      </c>
      <c r="F46" s="65">
        <f t="shared" ref="F46:F47" si="20">SUM(Q25)</f>
        <v>14155.3717948718</v>
      </c>
      <c r="G46" s="28"/>
      <c r="H46" s="65">
        <f>SUM(S25,V25,Y25,AB25)</f>
        <v>13167.211538461534</v>
      </c>
      <c r="I46" s="66">
        <f t="shared" ref="I46:I47" si="21">SUM(AC25)</f>
        <v>988.16025641026636</v>
      </c>
      <c r="J46" s="66"/>
      <c r="K46" s="69"/>
    </row>
    <row r="47" spans="1:31" x14ac:dyDescent="0.3">
      <c r="A47" s="16" t="s">
        <v>21</v>
      </c>
      <c r="B47" s="37"/>
      <c r="C47" s="65">
        <v>116284</v>
      </c>
      <c r="D47" s="65"/>
      <c r="E47" s="65">
        <f>SUM(E26,G26,J26,M26,P26)</f>
        <v>10742.064102564102</v>
      </c>
      <c r="F47" s="65">
        <f t="shared" si="20"/>
        <v>105541.93589743589</v>
      </c>
      <c r="G47" s="28"/>
      <c r="H47" s="65">
        <f>SUM(S26,V26,Y26,AB26)</f>
        <v>13322.756410256408</v>
      </c>
      <c r="I47" s="65">
        <f t="shared" si="21"/>
        <v>92219.179487179485</v>
      </c>
      <c r="J47" s="65"/>
    </row>
    <row r="48" spans="1:31" x14ac:dyDescent="0.3">
      <c r="A48" s="15" t="s">
        <v>160</v>
      </c>
      <c r="B48" s="26"/>
      <c r="C48" s="54">
        <f>SUM(C45:C47)</f>
        <v>271082</v>
      </c>
      <c r="D48" s="54"/>
      <c r="E48" s="67">
        <f>SUM(E45:E47)</f>
        <v>37214.448717948704</v>
      </c>
      <c r="F48" s="67">
        <f>SUM(F45:F47)</f>
        <v>233867.55128205131</v>
      </c>
      <c r="G48" s="28"/>
      <c r="H48" s="67">
        <f>SUM(H45:H47)</f>
        <v>46933.974358974345</v>
      </c>
      <c r="I48" s="67">
        <f>SUM(I45:I47)</f>
        <v>186933.57692307694</v>
      </c>
      <c r="J48" s="67"/>
    </row>
    <row r="49" spans="1:9" x14ac:dyDescent="0.3">
      <c r="A49" s="16" t="s">
        <v>162</v>
      </c>
      <c r="C49" s="27">
        <f>SUM(C48)</f>
        <v>271082</v>
      </c>
      <c r="E49" s="27">
        <f>SUM(E48)</f>
        <v>37214.448717948704</v>
      </c>
      <c r="F49" s="27">
        <f>SUM(C49)-(E49)</f>
        <v>233867.55128205131</v>
      </c>
      <c r="H49" s="91">
        <f>SUM(H48)</f>
        <v>46933.974358974345</v>
      </c>
      <c r="I49" s="27">
        <f>SUM(F49)-(H49)</f>
        <v>186933.57692307697</v>
      </c>
    </row>
    <row r="51" spans="1:9" x14ac:dyDescent="0.3">
      <c r="G51" s="27"/>
    </row>
    <row r="52" spans="1:9" x14ac:dyDescent="0.3">
      <c r="G52" s="27"/>
    </row>
    <row r="53" spans="1:9" x14ac:dyDescent="0.3">
      <c r="G53" s="27"/>
    </row>
  </sheetData>
  <mergeCells count="2">
    <mergeCell ref="I8:J8"/>
    <mergeCell ref="L8:M8"/>
  </mergeCells>
  <pageMargins left="0.25" right="0.25" top="0.75" bottom="0.75" header="0.3" footer="0.3"/>
  <pageSetup paperSize="8" scale="58" orientation="landscape" r:id="rId1"/>
  <headerFooter>
    <oddHeader>&amp;CWorksheet 20. S4 PC</oddHeader>
    <oddFooter>&amp;CFilename: CCNSW Metropolitan Sydney Cemetery Capacity Report data supplement&amp;R&amp;P/&amp;N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53"/>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2.33203125" style="25" customWidth="1"/>
    <col min="6" max="6" width="12.6640625" style="25" customWidth="1"/>
    <col min="7" max="7" width="12.88671875" style="25" customWidth="1"/>
    <col min="8" max="9" width="9.88671875" style="25" customWidth="1"/>
    <col min="10" max="10" width="10" style="25" customWidth="1"/>
    <col min="11" max="11" width="10.5546875" style="25" customWidth="1"/>
    <col min="12" max="12" width="9.88671875" style="25" customWidth="1"/>
    <col min="13" max="13" width="9" style="25" customWidth="1"/>
    <col min="14" max="15" width="10.33203125" style="25" customWidth="1"/>
    <col min="16" max="16" width="9" style="25" customWidth="1"/>
    <col min="17" max="17" width="9.88671875" style="25" customWidth="1"/>
    <col min="18" max="18" width="9.109375" style="25" customWidth="1"/>
    <col min="19" max="19" width="8.6640625" style="25" customWidth="1"/>
    <col min="20" max="20" width="10.33203125" style="25" customWidth="1"/>
    <col min="21" max="21" width="9.88671875" style="25" customWidth="1"/>
    <col min="22" max="22" width="9.44140625" style="25" customWidth="1"/>
    <col min="23" max="23" width="10.5546875" style="25" customWidth="1"/>
    <col min="24" max="24" width="9.5546875" style="25" customWidth="1"/>
    <col min="25" max="25" width="9.44140625" style="25" customWidth="1"/>
    <col min="26" max="26" width="10.33203125" style="25" customWidth="1"/>
    <col min="27" max="27" width="9.5546875" style="25" customWidth="1"/>
    <col min="28" max="28" width="9.44140625" style="25" customWidth="1"/>
    <col min="29" max="29" width="10.33203125" style="25" customWidth="1"/>
    <col min="30" max="30" width="9" style="25" customWidth="1"/>
    <col min="31" max="31" width="11.44140625" style="25" customWidth="1"/>
    <col min="32" max="32" width="10" style="25" customWidth="1"/>
    <col min="33" max="33" width="10.33203125" style="25" customWidth="1"/>
    <col min="34" max="16384" width="9.109375" style="25"/>
  </cols>
  <sheetData>
    <row r="1" spans="1:34" ht="18.75" x14ac:dyDescent="0.3">
      <c r="A1" s="21" t="s">
        <v>342</v>
      </c>
    </row>
    <row r="2" spans="1:34" ht="15" x14ac:dyDescent="0.25">
      <c r="A2" s="26" t="s">
        <v>370</v>
      </c>
    </row>
    <row r="3" spans="1:34" ht="15" x14ac:dyDescent="0.25">
      <c r="A3" s="28"/>
    </row>
    <row r="4" spans="1:34" customFormat="1" ht="15" x14ac:dyDescent="0.25">
      <c r="A4" s="39" t="s">
        <v>425</v>
      </c>
    </row>
    <row r="5" spans="1:34" customFormat="1" ht="15" x14ac:dyDescent="0.25">
      <c r="A5" s="60" t="s">
        <v>369</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15" x14ac:dyDescent="0.25">
      <c r="A8" s="15" t="s">
        <v>12</v>
      </c>
      <c r="C8" s="61"/>
      <c r="D8" s="62"/>
      <c r="E8" s="61"/>
      <c r="F8" s="61"/>
      <c r="G8" s="61"/>
      <c r="H8" s="61"/>
      <c r="I8" s="148"/>
      <c r="J8" s="148"/>
      <c r="K8" s="61"/>
      <c r="L8" s="148"/>
      <c r="M8" s="148"/>
      <c r="N8" s="61"/>
      <c r="O8" s="61"/>
      <c r="P8" s="61"/>
      <c r="Q8" s="61"/>
      <c r="R8" s="61"/>
      <c r="S8" s="61"/>
      <c r="T8" s="61"/>
      <c r="U8" s="61"/>
      <c r="V8" s="61"/>
      <c r="W8" s="61"/>
      <c r="X8" s="61"/>
      <c r="Y8" s="61"/>
      <c r="Z8" s="61"/>
      <c r="AA8" s="61"/>
      <c r="AB8" s="61"/>
      <c r="AC8" s="61"/>
      <c r="AD8" s="61"/>
      <c r="AE8" s="61"/>
      <c r="AF8" s="61"/>
      <c r="AG8" s="61"/>
    </row>
    <row r="9" spans="1:34" ht="45.75"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SUM('13. S5 DCBP'!H10)</f>
        <v>2101.0206896551722</v>
      </c>
      <c r="F10" s="65">
        <f>SUM(C10)-(E10)</f>
        <v>4498.9793103448283</v>
      </c>
      <c r="G10" s="65">
        <f>SUM('13. S5 DCBP'!P10)</f>
        <v>5300.3065395095355</v>
      </c>
      <c r="H10" s="66">
        <v>0</v>
      </c>
      <c r="I10" s="66">
        <f>SUM((F10)-(G10))*(-1)</f>
        <v>801.32722916470721</v>
      </c>
      <c r="J10" s="65">
        <f>SUM('13. S5 DCBP'!X10)</f>
        <v>5358.4398117014116</v>
      </c>
      <c r="K10" s="66">
        <v>0</v>
      </c>
      <c r="L10" s="66">
        <f>SUM((H10)-(J10))*(-1)</f>
        <v>5358.4398117014116</v>
      </c>
      <c r="M10" s="65">
        <f>SUM('13. S5 DCBP'!H24)</f>
        <v>5535.1495016611307</v>
      </c>
      <c r="N10" s="48">
        <v>0</v>
      </c>
      <c r="O10" s="66">
        <f>SUM((K10)-(M10))*(-1)</f>
        <v>5535.1495016611307</v>
      </c>
      <c r="P10" s="65">
        <f>SUM('13. S5 DCBP'!P24)</f>
        <v>5785.6299212598442</v>
      </c>
      <c r="Q10" s="48">
        <v>0</v>
      </c>
      <c r="R10" s="66">
        <f>SUM((N10)-(P10))*(-1)</f>
        <v>5785.6299212598442</v>
      </c>
      <c r="S10" s="65">
        <f>SUM('13. S5 DCBP'!X24)</f>
        <v>6059.1056383668183</v>
      </c>
      <c r="T10" s="48">
        <v>0</v>
      </c>
      <c r="U10" s="66">
        <f>SUM((Q10)-(S10))*(-1)</f>
        <v>6059.1056383668183</v>
      </c>
      <c r="V10" s="65">
        <f>SUM('13. S5 DCBP'!H39)</f>
        <v>5825.8157389635317</v>
      </c>
      <c r="W10" s="48">
        <v>0</v>
      </c>
      <c r="X10" s="66">
        <f>SUM((T10)-(V10))*(-1)</f>
        <v>5825.8157389635317</v>
      </c>
      <c r="Y10" s="65">
        <f>SUM('13. S5 DCBP'!P39)</f>
        <v>6018.9633375474077</v>
      </c>
      <c r="Z10" s="48">
        <v>0</v>
      </c>
      <c r="AA10" s="66">
        <f>SUM((W10)-(Y10))*(-1)</f>
        <v>6018.9633375474077</v>
      </c>
      <c r="AB10" s="65">
        <f>SUM('13. S5 DCBP'!X39)</f>
        <v>6175.0000000000009</v>
      </c>
      <c r="AC10" s="48">
        <v>0</v>
      </c>
      <c r="AD10" s="66">
        <f>SUM((Z10)-(AB10))*(-1)</f>
        <v>6175.0000000000009</v>
      </c>
      <c r="AE10" s="65">
        <f t="shared" ref="AE10:AE15" si="0">SUM(E10,G10,J10,M10,P10,S10,V10,Y10,AB10)</f>
        <v>48159.431178664854</v>
      </c>
      <c r="AF10" s="66">
        <f t="shared" ref="AF10:AF15" si="1">SUM(C10)-(AE10)</f>
        <v>-41559.431178664854</v>
      </c>
    </row>
    <row r="11" spans="1:34" s="37" customFormat="1" ht="27.75" customHeight="1" x14ac:dyDescent="0.3">
      <c r="A11" s="16" t="s">
        <v>15</v>
      </c>
      <c r="C11" s="65">
        <v>144009</v>
      </c>
      <c r="E11" s="18">
        <f>SUM('13. S5 DCBP'!H11)</f>
        <v>2482.1793103448276</v>
      </c>
      <c r="F11" s="65">
        <f t="shared" ref="F11:F26" si="2">SUM(C11)-(E11)</f>
        <v>141526.82068965517</v>
      </c>
      <c r="G11" s="65">
        <f>SUM('13. S5 DCBP'!P11)</f>
        <v>6555.3474114441415</v>
      </c>
      <c r="H11" s="65">
        <f>SUM(F11)-((G11)+(I10))</f>
        <v>134170.14604904634</v>
      </c>
      <c r="I11" s="65"/>
      <c r="J11" s="65">
        <f>SUM('13. S5 DCBP'!X11)</f>
        <v>6864.8285137861458</v>
      </c>
      <c r="K11" s="65">
        <f>SUM(H11)-((J11)+(L10))</f>
        <v>121946.87772355878</v>
      </c>
      <c r="L11" s="65"/>
      <c r="M11" s="65">
        <f>SUM('13. S5 DCBP'!H25)</f>
        <v>7297.2757475083072</v>
      </c>
      <c r="N11" s="65">
        <f>SUM(K11)-((M11)+(O10))</f>
        <v>109114.45247438934</v>
      </c>
      <c r="O11" s="65"/>
      <c r="P11" s="65">
        <f>SUM('13. S5 DCBP'!P25)</f>
        <v>7853.346456692916</v>
      </c>
      <c r="Q11" s="65">
        <f>SUM(N11)-((P11)+(R10)+(R12))</f>
        <v>95475.476096436585</v>
      </c>
      <c r="R11" s="65"/>
      <c r="S11" s="65">
        <f>SUM('13. S5 DCBP'!X25)</f>
        <v>8450.356448476994</v>
      </c>
      <c r="T11" s="65">
        <f>SUM(Q11)-((S11)+((U10)+(U12)))</f>
        <v>74758.733250062171</v>
      </c>
      <c r="U11" s="65"/>
      <c r="V11" s="65">
        <f>SUM('13. S5 DCBP'!H40)</f>
        <v>9135.3166986564302</v>
      </c>
      <c r="W11" s="65">
        <f>SUM(T11)-((V11)+(X10)+(X12))</f>
        <v>51419.001964073686</v>
      </c>
      <c r="X11" s="65"/>
      <c r="Y11" s="65">
        <f>SUM('13. S5 DCBP'!P40)</f>
        <v>9604.171934260432</v>
      </c>
      <c r="Z11" s="65">
        <f>SUM((W11)-((Y11)+(AA10)+(AA12)+(AA13)))</f>
        <v>25528.221272823357</v>
      </c>
      <c r="AA11" s="66"/>
      <c r="AB11" s="65">
        <f>SUM('13. S5 DCBP'!X40)</f>
        <v>9983.3333333333339</v>
      </c>
      <c r="AC11" s="65"/>
      <c r="AD11" s="94">
        <f>SUM((Z11)-((AB11)+(AD10)+(AD12)+(AD13)))*(-1)</f>
        <v>2971.7787271766501</v>
      </c>
      <c r="AE11" s="65">
        <f t="shared" si="0"/>
        <v>68226.155854503537</v>
      </c>
      <c r="AF11" s="65">
        <f t="shared" si="1"/>
        <v>75782.844145496463</v>
      </c>
      <c r="AG11" s="48" t="s">
        <v>158</v>
      </c>
    </row>
    <row r="12" spans="1:34" s="37" customFormat="1" ht="13.8" x14ac:dyDescent="0.3">
      <c r="A12" s="16" t="s">
        <v>16</v>
      </c>
      <c r="C12" s="65">
        <v>31309</v>
      </c>
      <c r="E12" s="18">
        <f>SUM('13. S5 DCBP'!H12)</f>
        <v>2649.5172413793098</v>
      </c>
      <c r="F12" s="65">
        <f t="shared" si="2"/>
        <v>28659.482758620688</v>
      </c>
      <c r="G12" s="65">
        <f>SUM('13. S5 DCBP'!P12)</f>
        <v>6667.4046321525884</v>
      </c>
      <c r="H12" s="65">
        <f t="shared" ref="H12:H26" si="3">SUM(F12)-(G12)</f>
        <v>21992.078126468099</v>
      </c>
      <c r="I12" s="65"/>
      <c r="J12" s="65">
        <f>SUM('13. S5 DCBP'!X12)</f>
        <v>6703.4297242770672</v>
      </c>
      <c r="K12" s="65">
        <f>SUM(H12)-(J12)</f>
        <v>15288.648402191033</v>
      </c>
      <c r="L12" s="65"/>
      <c r="M12" s="65">
        <f>SUM('13. S5 DCBP'!H26)</f>
        <v>6841.1960132890372</v>
      </c>
      <c r="N12" s="65">
        <f>SUM(K12)-(M12)</f>
        <v>8447.4523889019947</v>
      </c>
      <c r="O12" s="65"/>
      <c r="P12" s="65">
        <f>SUM('13. S5 DCBP'!P26)</f>
        <v>7147.5393700787417</v>
      </c>
      <c r="Q12" s="66">
        <f>SUM(N12)-(P12)</f>
        <v>1299.913018823253</v>
      </c>
      <c r="R12" s="66"/>
      <c r="S12" s="65">
        <f>SUM('13. S5 DCBP'!X26)</f>
        <v>7507.1937783538579</v>
      </c>
      <c r="T12" s="66">
        <v>0</v>
      </c>
      <c r="U12" s="66">
        <f>SUM((Q12)-(S12))*(-1)</f>
        <v>6207.2807595306049</v>
      </c>
      <c r="V12" s="65">
        <f>SUM('13. S5 DCBP'!H41)</f>
        <v>8378.5988483685232</v>
      </c>
      <c r="W12" s="48">
        <v>0</v>
      </c>
      <c r="X12" s="66">
        <f>SUM((T12)-(V12))*(-1)</f>
        <v>8378.5988483685232</v>
      </c>
      <c r="Y12" s="65">
        <f>SUM('13. S5 DCBP'!P41)</f>
        <v>8644.6270543615683</v>
      </c>
      <c r="Z12" s="48">
        <v>0</v>
      </c>
      <c r="AA12" s="66">
        <f>SUM((W12)-(Y12))*(-1)</f>
        <v>8644.6270543615683</v>
      </c>
      <c r="AB12" s="65">
        <f>SUM('13. S5 DCBP'!X41)</f>
        <v>8858.3333333333339</v>
      </c>
      <c r="AC12" s="48">
        <v>0</v>
      </c>
      <c r="AD12" s="66">
        <f>SUM((Z12)-(AB12))*(-1)</f>
        <v>8858.3333333333339</v>
      </c>
      <c r="AE12" s="65">
        <f t="shared" si="0"/>
        <v>63397.839995594026</v>
      </c>
      <c r="AF12" s="66">
        <f t="shared" si="1"/>
        <v>-32088.839995594026</v>
      </c>
    </row>
    <row r="13" spans="1:34" s="37" customFormat="1" ht="13.8" x14ac:dyDescent="0.3">
      <c r="A13" s="16" t="s">
        <v>17</v>
      </c>
      <c r="C13" s="65">
        <v>18420</v>
      </c>
      <c r="E13" s="18">
        <f>SUM('13. S5 DCBP'!H13)</f>
        <v>790.20689655172396</v>
      </c>
      <c r="F13" s="65">
        <f t="shared" si="2"/>
        <v>17629.793103448275</v>
      </c>
      <c r="G13" s="65">
        <f>SUM('13. S5 DCBP'!P13)</f>
        <v>2140.292915531335</v>
      </c>
      <c r="H13" s="65">
        <f t="shared" si="3"/>
        <v>15489.500187916939</v>
      </c>
      <c r="I13" s="65"/>
      <c r="J13" s="65">
        <f>SUM('13. S5 DCBP'!X13)</f>
        <v>2324.1425689307321</v>
      </c>
      <c r="K13" s="65">
        <f>SUM(H13)-(J13)</f>
        <v>13165.357618986207</v>
      </c>
      <c r="L13" s="65"/>
      <c r="M13" s="65">
        <f>SUM('13. S5 DCBP'!H27)</f>
        <v>2529.1694352159479</v>
      </c>
      <c r="N13" s="65">
        <f>SUM(K13)-(M13)</f>
        <v>10636.188183770259</v>
      </c>
      <c r="O13" s="65"/>
      <c r="P13" s="65">
        <f>SUM('13. S5 DCBP'!P27)</f>
        <v>2763.5826771653547</v>
      </c>
      <c r="Q13" s="65">
        <f>SUM(N13)-(P13)</f>
        <v>7872.6055066049039</v>
      </c>
      <c r="R13" s="65"/>
      <c r="S13" s="65">
        <f>SUM('13. S5 DCBP'!X27)</f>
        <v>2981.9183408943618</v>
      </c>
      <c r="T13" s="65">
        <f>SUM(Q13)-(S13)</f>
        <v>4890.6871657105421</v>
      </c>
      <c r="U13" s="65"/>
      <c r="V13" s="65">
        <f>SUM('13. S5 DCBP'!H42)</f>
        <v>3172.7447216890596</v>
      </c>
      <c r="W13" s="65">
        <f>SUM((T13)-(V13))</f>
        <v>1717.9424440214825</v>
      </c>
      <c r="X13" s="66"/>
      <c r="Y13" s="65">
        <f>SUM('13. S5 DCBP'!P42)</f>
        <v>3340.9608091024015</v>
      </c>
      <c r="Z13" s="66">
        <v>0</v>
      </c>
      <c r="AA13" s="66">
        <f>SUM((W13)-(Y13))*(-1)</f>
        <v>1623.018365080919</v>
      </c>
      <c r="AB13" s="65">
        <f>SUM('13. S5 DCBP'!X42)</f>
        <v>3483.3333333333339</v>
      </c>
      <c r="AC13" s="48">
        <v>0</v>
      </c>
      <c r="AD13" s="66">
        <f>SUM((Z13)-(AB13))*(-1)</f>
        <v>3483.3333333333339</v>
      </c>
      <c r="AE13" s="65">
        <f t="shared" si="0"/>
        <v>23526.351698414248</v>
      </c>
      <c r="AF13" s="66">
        <f t="shared" si="1"/>
        <v>-5106.3516984142479</v>
      </c>
    </row>
    <row r="14" spans="1:34" s="37" customFormat="1" ht="13.8" x14ac:dyDescent="0.3">
      <c r="A14" s="16" t="s">
        <v>18</v>
      </c>
      <c r="C14" s="65">
        <v>94319</v>
      </c>
      <c r="E14" s="18">
        <f>SUM('13. S5 DCBP'!H14)</f>
        <v>1436.3172413793102</v>
      </c>
      <c r="F14" s="65">
        <f t="shared" si="2"/>
        <v>92882.682758620693</v>
      </c>
      <c r="G14" s="65">
        <f>SUM('13. S5 DCBP'!P14)</f>
        <v>3978.0313351498639</v>
      </c>
      <c r="H14" s="65">
        <f>SUM(F14)-((G14))</f>
        <v>88904.65142347083</v>
      </c>
      <c r="I14" s="65"/>
      <c r="J14" s="65">
        <f>SUM('13. S5 DCBP'!X14)</f>
        <v>4347.0073974445177</v>
      </c>
      <c r="K14" s="65">
        <f>SUM(H14)-((J14)+(L15))</f>
        <v>79947.807639771447</v>
      </c>
      <c r="L14" s="65"/>
      <c r="M14" s="65">
        <f>SUM('13. S5 DCBP'!H28)</f>
        <v>4778.4717607973425</v>
      </c>
      <c r="N14" s="65">
        <f>SUM(K14)-((M14)+(O15))</f>
        <v>70453.056809206668</v>
      </c>
      <c r="O14" s="65"/>
      <c r="P14" s="65">
        <f>SUM('13. S5 DCBP'!P28)</f>
        <v>5258.7598425196866</v>
      </c>
      <c r="Q14" s="65">
        <f>SUM(N14)-((P14)+(R15))</f>
        <v>60293.411139915326</v>
      </c>
      <c r="R14" s="65"/>
      <c r="S14" s="65">
        <f>SUM('13. S5 DCBP'!X28)</f>
        <v>5782.8256642903443</v>
      </c>
      <c r="T14" s="65">
        <f>SUM(Q14)-((S14)+(U15))</f>
        <v>49375.588716065686</v>
      </c>
      <c r="U14" s="65"/>
      <c r="V14" s="65">
        <f>SUM('13. S5 DCBP'!H43)</f>
        <v>7047.5047984644916</v>
      </c>
      <c r="W14" s="65">
        <f>SUM(T14)-((V14)+(V15))</f>
        <v>36994.590635451481</v>
      </c>
      <c r="X14" s="65"/>
      <c r="Y14" s="65">
        <f>SUM('13. S5 DCBP'!P43)</f>
        <v>7615.2970922882432</v>
      </c>
      <c r="Z14" s="65">
        <f>SUM(W14)-((Y14)+(AA15))</f>
        <v>23874.995186652493</v>
      </c>
      <c r="AA14" s="66"/>
      <c r="AB14" s="65">
        <f>SUM('13. S5 DCBP'!X43)</f>
        <v>8108.3333333333348</v>
      </c>
      <c r="AC14" s="65">
        <f>SUM(Z14)-((AB14)+(AD11)+(AD15))</f>
        <v>7153.2164594758397</v>
      </c>
      <c r="AD14" s="66"/>
      <c r="AE14" s="65">
        <f t="shared" si="0"/>
        <v>48352.54846566714</v>
      </c>
      <c r="AF14" s="65">
        <f t="shared" si="1"/>
        <v>45966.45153433286</v>
      </c>
      <c r="AG14" s="48" t="s">
        <v>159</v>
      </c>
    </row>
    <row r="15" spans="1:34" s="37" customFormat="1" ht="13.8" x14ac:dyDescent="0.3">
      <c r="A15" s="16" t="s">
        <v>379</v>
      </c>
      <c r="C15" s="65">
        <v>6500</v>
      </c>
      <c r="E15" s="18">
        <f>SUM('13. S5 DCBP'!H15)</f>
        <v>1854.6620689655167</v>
      </c>
      <c r="F15" s="65">
        <f t="shared" si="2"/>
        <v>4645.3379310344835</v>
      </c>
      <c r="G15" s="65">
        <f>SUM('13. S5 DCBP'!P15)</f>
        <v>4639.1689373296995</v>
      </c>
      <c r="H15" s="66">
        <f>SUM((F15)-(G15))</f>
        <v>6.1689937047840431</v>
      </c>
      <c r="I15" s="66"/>
      <c r="J15" s="65">
        <f>SUM('13. S5 DCBP'!X15)</f>
        <v>4616.005379959649</v>
      </c>
      <c r="K15" s="66">
        <v>0</v>
      </c>
      <c r="L15" s="66">
        <f>SUM((H15)-(J15))*(-1)</f>
        <v>4609.8363862548649</v>
      </c>
      <c r="M15" s="65">
        <f>SUM('13. S5 DCBP'!H29)</f>
        <v>4716.2790697674436</v>
      </c>
      <c r="N15" s="48">
        <v>0</v>
      </c>
      <c r="O15" s="66">
        <f>SUM((K15)-(M15))*(-1)</f>
        <v>4716.2790697674436</v>
      </c>
      <c r="P15" s="65">
        <f>SUM('13. S5 DCBP'!P29)</f>
        <v>4900.8858267716541</v>
      </c>
      <c r="Q15" s="48">
        <v>0</v>
      </c>
      <c r="R15" s="66">
        <f>SUM((N15)-(P15))*(-1)</f>
        <v>4900.8858267716541</v>
      </c>
      <c r="S15" s="65">
        <f>SUM('13. S5 DCBP'!X29)</f>
        <v>5134.9967595592998</v>
      </c>
      <c r="T15" s="48">
        <v>0</v>
      </c>
      <c r="U15" s="66">
        <f>SUM((Q15)-(S15))*(-1)</f>
        <v>5134.9967595592998</v>
      </c>
      <c r="V15" s="65">
        <f>SUM('13. S5 DCBP'!H44)</f>
        <v>5333.4932821497123</v>
      </c>
      <c r="W15" s="48">
        <v>0</v>
      </c>
      <c r="X15" s="66">
        <f>SUM((T15)-(V15))*(-1)</f>
        <v>5333.4932821497123</v>
      </c>
      <c r="Y15" s="65">
        <f>SUM('13. S5 DCBP'!P44)</f>
        <v>5504.2983565107452</v>
      </c>
      <c r="Z15" s="48">
        <v>0</v>
      </c>
      <c r="AA15" s="66">
        <f>SUM((W15)-(Y15))*(-1)</f>
        <v>5504.2983565107452</v>
      </c>
      <c r="AB15" s="65">
        <f>SUM('13. S5 DCBP'!X44)</f>
        <v>5641.666666666667</v>
      </c>
      <c r="AC15" s="48">
        <v>0</v>
      </c>
      <c r="AD15" s="66">
        <f>SUM((Z15)-(AB15))*(-1)</f>
        <v>5641.666666666667</v>
      </c>
      <c r="AE15" s="65">
        <f t="shared" si="0"/>
        <v>42341.456347680381</v>
      </c>
      <c r="AF15" s="66">
        <f t="shared" si="1"/>
        <v>-35841.456347680381</v>
      </c>
      <c r="AG15" s="65"/>
      <c r="AH15" s="65"/>
    </row>
    <row r="16" spans="1:34" s="43" customFormat="1" ht="12.75" x14ac:dyDescent="0.2">
      <c r="A16" s="15" t="s">
        <v>160</v>
      </c>
      <c r="C16" s="67">
        <f>SUM(C10:C15)</f>
        <v>301157</v>
      </c>
      <c r="E16" s="67">
        <f>SUM(E10:E15)</f>
        <v>11313.903448275862</v>
      </c>
      <c r="F16" s="67">
        <f t="shared" ref="F16:L16" si="4">SUM(F10:F15)</f>
        <v>289843.09655172419</v>
      </c>
      <c r="G16" s="67">
        <f t="shared" si="4"/>
        <v>29280.551771117163</v>
      </c>
      <c r="H16" s="67">
        <f t="shared" si="4"/>
        <v>260562.54478060699</v>
      </c>
      <c r="I16" s="68">
        <f>SUM(I10:I15)</f>
        <v>801.32722916470721</v>
      </c>
      <c r="J16" s="67">
        <f t="shared" si="4"/>
        <v>30213.853396099526</v>
      </c>
      <c r="K16" s="67">
        <f t="shared" si="4"/>
        <v>230348.69138450746</v>
      </c>
      <c r="L16" s="68">
        <f t="shared" si="4"/>
        <v>9968.2761979562765</v>
      </c>
      <c r="M16" s="67">
        <f>SUM(M10:M15)</f>
        <v>31697.54152823921</v>
      </c>
      <c r="N16" s="67">
        <f t="shared" ref="N16:Q16" si="5">SUM(N10:N15)</f>
        <v>198651.14985626825</v>
      </c>
      <c r="O16" s="68">
        <f>SUM(O10:O15)</f>
        <v>10251.428571428574</v>
      </c>
      <c r="P16" s="67">
        <f t="shared" si="5"/>
        <v>33709.744094488204</v>
      </c>
      <c r="Q16" s="67">
        <f t="shared" si="5"/>
        <v>164941.40576178007</v>
      </c>
      <c r="R16" s="68">
        <f>SUM(R10:R15)</f>
        <v>10686.515748031499</v>
      </c>
      <c r="S16" s="67">
        <f>SUM(S10:S15)</f>
        <v>35916.396629941672</v>
      </c>
      <c r="T16" s="67">
        <f t="shared" ref="T16:Z16" si="6">SUM(T10:T15)</f>
        <v>129025.00913183839</v>
      </c>
      <c r="U16" s="68">
        <f>SUM(U10:U15)</f>
        <v>17401.383157456723</v>
      </c>
      <c r="V16" s="67">
        <f t="shared" si="6"/>
        <v>38893.474088291747</v>
      </c>
      <c r="W16" s="67">
        <f t="shared" si="6"/>
        <v>90131.535043546639</v>
      </c>
      <c r="X16" s="68">
        <f t="shared" si="6"/>
        <v>19537.907869481769</v>
      </c>
      <c r="Y16" s="67">
        <f t="shared" si="6"/>
        <v>40728.318584070796</v>
      </c>
      <c r="Z16" s="67">
        <f t="shared" si="6"/>
        <v>49403.216459475851</v>
      </c>
      <c r="AA16" s="68">
        <f t="shared" ref="AA16:AF16" si="7">SUM(AA10:AA15)</f>
        <v>21790.907113500642</v>
      </c>
      <c r="AB16" s="67">
        <f t="shared" si="7"/>
        <v>42250.000000000007</v>
      </c>
      <c r="AC16" s="68">
        <f t="shared" si="7"/>
        <v>7153.2164594758397</v>
      </c>
      <c r="AD16" s="68">
        <f t="shared" si="7"/>
        <v>27130.11206050999</v>
      </c>
      <c r="AE16" s="67">
        <f t="shared" si="7"/>
        <v>294003.78354052419</v>
      </c>
      <c r="AF16" s="68">
        <f t="shared" si="7"/>
        <v>7153.2164594758142</v>
      </c>
      <c r="AG16" s="48" t="s">
        <v>161</v>
      </c>
    </row>
    <row r="17" spans="1:36" s="37" customFormat="1" ht="12.75" x14ac:dyDescent="0.2">
      <c r="A17" s="16" t="s">
        <v>162</v>
      </c>
      <c r="C17" s="65">
        <f>SUM(C10:C15)</f>
        <v>301157</v>
      </c>
      <c r="D17" s="65"/>
      <c r="E17" s="65">
        <f t="shared" ref="E17:J17" si="8">SUM(E10:E15)</f>
        <v>11313.903448275862</v>
      </c>
      <c r="F17" s="65">
        <f>SUM(C17)-(E17)</f>
        <v>289843.09655172413</v>
      </c>
      <c r="G17" s="65">
        <f t="shared" si="8"/>
        <v>29280.551771117163</v>
      </c>
      <c r="H17" s="65">
        <f>SUM(F17)-(G17)</f>
        <v>260562.54478060696</v>
      </c>
      <c r="I17" s="65"/>
      <c r="J17" s="65">
        <f t="shared" si="8"/>
        <v>30213.853396099526</v>
      </c>
      <c r="K17" s="65">
        <f>SUM(H17)-(J17)</f>
        <v>230348.69138450743</v>
      </c>
      <c r="L17" s="65"/>
      <c r="M17" s="65">
        <f>SUM(M10:M15)</f>
        <v>31697.54152823921</v>
      </c>
      <c r="N17" s="65">
        <f>SUM(K17)-(M17)</f>
        <v>198651.14985626822</v>
      </c>
      <c r="O17" s="65"/>
      <c r="P17" s="65"/>
      <c r="Q17" s="65">
        <f>SUM(Q10:Q15)</f>
        <v>164941.40576178007</v>
      </c>
      <c r="R17" s="65"/>
      <c r="S17" s="65">
        <f>SUM(S16)</f>
        <v>35916.396629941672</v>
      </c>
      <c r="T17" s="65">
        <f>SUM(Q17)-(S17)</f>
        <v>129025.00913183839</v>
      </c>
      <c r="U17" s="65"/>
      <c r="V17" s="65">
        <f>SUM(V16)</f>
        <v>38893.474088291747</v>
      </c>
      <c r="W17" s="65">
        <f>SUM(T17)-(V17)</f>
        <v>90131.535043546639</v>
      </c>
      <c r="X17" s="65"/>
      <c r="Y17" s="65">
        <f>SUM(Y10:Y15)</f>
        <v>40728.318584070796</v>
      </c>
      <c r="Z17" s="65">
        <f>SUM(W17)-(Y17)</f>
        <v>49403.216459475843</v>
      </c>
      <c r="AA17" s="65"/>
      <c r="AB17" s="65">
        <f>SUM(AB10:AB15)</f>
        <v>42250.000000000007</v>
      </c>
      <c r="AC17" s="65">
        <f>SUM(Z17)-(AB17)</f>
        <v>7153.216459475836</v>
      </c>
      <c r="AD17" s="65"/>
      <c r="AE17" s="65">
        <f>SUM(E16,G16,J16,M16,P16,S16,V16,Y16,AB16)</f>
        <v>294003.78354052419</v>
      </c>
      <c r="AF17" s="66"/>
      <c r="AG17" s="66"/>
      <c r="AH17" s="65"/>
      <c r="AI17" s="66"/>
      <c r="AJ17" s="48"/>
    </row>
    <row r="18" spans="1:36" s="37" customFormat="1" ht="12.75" x14ac:dyDescent="0.2">
      <c r="A18" s="16"/>
      <c r="C18" s="65"/>
      <c r="E18" s="18"/>
      <c r="F18" s="65"/>
      <c r="G18" s="69" t="s">
        <v>202</v>
      </c>
      <c r="H18" s="66"/>
      <c r="I18" s="66"/>
      <c r="J18" s="65"/>
      <c r="L18" s="66"/>
      <c r="M18" s="65"/>
      <c r="N18" s="48"/>
      <c r="O18" s="48"/>
      <c r="P18" s="65"/>
      <c r="Q18" s="48"/>
      <c r="R18" s="48"/>
      <c r="S18" s="65"/>
      <c r="T18" s="48"/>
      <c r="U18" s="48"/>
      <c r="V18" s="65"/>
      <c r="W18" s="48"/>
      <c r="X18" s="48"/>
      <c r="Y18" s="65"/>
      <c r="Z18" s="48"/>
      <c r="AA18" s="48"/>
      <c r="AB18" s="65"/>
      <c r="AC18" s="48"/>
      <c r="AE18" s="65"/>
      <c r="AF18" s="65"/>
    </row>
    <row r="19" spans="1:36" s="37" customFormat="1" ht="12.75" x14ac:dyDescent="0.2">
      <c r="A19" s="16"/>
      <c r="C19" s="65"/>
      <c r="E19" s="18"/>
      <c r="F19" s="65"/>
      <c r="H19" s="66"/>
      <c r="I19" s="66"/>
      <c r="J19" s="69" t="s">
        <v>203</v>
      </c>
      <c r="L19" s="66"/>
      <c r="M19" s="65"/>
      <c r="N19" s="48"/>
      <c r="O19" s="48"/>
      <c r="P19" s="65"/>
      <c r="Q19" s="48"/>
      <c r="R19" s="48"/>
      <c r="S19" s="65"/>
      <c r="T19" s="48"/>
      <c r="U19" s="48"/>
      <c r="V19" s="65"/>
      <c r="W19" s="48"/>
      <c r="X19" s="48"/>
      <c r="Y19" s="65"/>
      <c r="Z19" s="48"/>
      <c r="AA19" s="48"/>
      <c r="AB19" s="65"/>
      <c r="AC19" s="48"/>
      <c r="AE19" s="65"/>
      <c r="AF19" s="65"/>
    </row>
    <row r="20" spans="1:36" s="37" customFormat="1" ht="12.75" x14ac:dyDescent="0.2">
      <c r="A20" s="16"/>
      <c r="C20" s="65"/>
      <c r="E20" s="18"/>
      <c r="F20" s="65"/>
      <c r="G20" s="65"/>
      <c r="H20" s="66"/>
      <c r="I20" s="66"/>
      <c r="J20" s="65"/>
      <c r="K20" s="69"/>
      <c r="L20" s="66"/>
      <c r="M20" s="65"/>
      <c r="N20" s="48"/>
      <c r="O20" s="48"/>
      <c r="Q20" s="48"/>
      <c r="S20" s="69" t="s">
        <v>165</v>
      </c>
      <c r="V20" s="65"/>
      <c r="W20" s="48"/>
      <c r="X20" s="48"/>
      <c r="Y20" s="65"/>
      <c r="Z20" s="48"/>
      <c r="AA20" s="48"/>
      <c r="AB20" s="65"/>
      <c r="AC20" s="48"/>
      <c r="AE20" s="65"/>
      <c r="AF20" s="65"/>
    </row>
    <row r="21" spans="1:36" s="37" customFormat="1" ht="12.75" x14ac:dyDescent="0.2">
      <c r="A21" s="16"/>
      <c r="C21" s="65"/>
      <c r="E21" s="18"/>
      <c r="F21" s="65"/>
      <c r="G21" s="65"/>
      <c r="H21" s="66"/>
      <c r="I21" s="66"/>
      <c r="J21" s="65"/>
      <c r="K21" s="69"/>
      <c r="L21" s="66"/>
      <c r="M21" s="65"/>
      <c r="N21" s="48"/>
      <c r="O21" s="48"/>
      <c r="P21" s="65"/>
      <c r="Q21" s="48"/>
      <c r="R21" s="48"/>
      <c r="S21" s="65"/>
      <c r="T21" s="69"/>
      <c r="U21" s="69"/>
      <c r="Y21" s="69" t="s">
        <v>278</v>
      </c>
      <c r="AA21" s="48"/>
      <c r="AB21" s="65"/>
      <c r="AC21" s="48"/>
      <c r="AE21" s="65"/>
      <c r="AF21" s="65"/>
    </row>
    <row r="22" spans="1:36" s="37" customFormat="1" ht="12.75" x14ac:dyDescent="0.2">
      <c r="A22" s="16"/>
      <c r="C22" s="65"/>
      <c r="E22" s="18"/>
      <c r="F22" s="65"/>
      <c r="G22" s="65"/>
      <c r="H22" s="66"/>
      <c r="I22" s="66"/>
      <c r="J22" s="65"/>
      <c r="K22" s="69"/>
      <c r="L22" s="66"/>
      <c r="M22" s="65"/>
      <c r="N22" s="48"/>
      <c r="O22" s="48"/>
      <c r="P22" s="65"/>
      <c r="Q22" s="48"/>
      <c r="R22" s="48"/>
      <c r="S22" s="65"/>
      <c r="T22" s="69"/>
      <c r="U22" s="69"/>
      <c r="V22" s="65"/>
      <c r="Z22" s="69"/>
      <c r="AA22" s="48"/>
      <c r="AB22" s="69" t="s">
        <v>234</v>
      </c>
      <c r="AE22" s="65"/>
      <c r="AF22" s="65"/>
    </row>
    <row r="23" spans="1:36" s="37" customFormat="1" ht="12.75" x14ac:dyDescent="0.2">
      <c r="A23" s="16"/>
      <c r="C23" s="65"/>
      <c r="E23" s="18"/>
      <c r="F23" s="65"/>
      <c r="G23" s="65"/>
      <c r="H23" s="66"/>
      <c r="I23" s="66"/>
      <c r="J23" s="65"/>
      <c r="K23" s="69"/>
      <c r="L23" s="66"/>
      <c r="M23" s="65"/>
      <c r="N23" s="48"/>
      <c r="O23" s="48"/>
      <c r="P23" s="65"/>
      <c r="Q23" s="48"/>
      <c r="R23" s="48"/>
      <c r="S23" s="65"/>
      <c r="T23" s="69"/>
      <c r="U23" s="69"/>
      <c r="V23" s="65"/>
      <c r="Y23" s="65"/>
      <c r="Z23" s="69"/>
      <c r="AA23" s="69"/>
      <c r="AB23" s="65"/>
      <c r="AC23" s="70"/>
      <c r="AE23" s="65"/>
      <c r="AF23" s="65"/>
    </row>
    <row r="24" spans="1:36" s="37" customFormat="1" ht="12.75" x14ac:dyDescent="0.2">
      <c r="A24" s="16" t="s">
        <v>19</v>
      </c>
      <c r="C24" s="65">
        <v>130658</v>
      </c>
      <c r="E24" s="18">
        <f>SUM('13. S5 DCBP'!H17)</f>
        <v>1325.5128205128201</v>
      </c>
      <c r="F24" s="65">
        <f t="shared" si="2"/>
        <v>129332.48717948719</v>
      </c>
      <c r="G24" s="65">
        <f>SUM('13. S5 DCBP'!P17)</f>
        <v>3116.7721518987341</v>
      </c>
      <c r="H24" s="65">
        <f t="shared" si="3"/>
        <v>126215.71502758845</v>
      </c>
      <c r="I24" s="65"/>
      <c r="J24" s="65">
        <f>SUM('13. S5 DCBP'!X17)</f>
        <v>3243.058161350843</v>
      </c>
      <c r="K24" s="65">
        <f>SUM(H24)-(J24)</f>
        <v>122972.65686623761</v>
      </c>
      <c r="L24" s="65"/>
      <c r="M24" s="65">
        <f>SUM('13. S5 DCBP'!H31)</f>
        <v>3240.1234567901233</v>
      </c>
      <c r="N24" s="65">
        <f>SUM(K24)-(M24)</f>
        <v>119732.53340944748</v>
      </c>
      <c r="O24" s="65"/>
      <c r="P24" s="65">
        <f>SUM('13. S5 DCBP'!P31)</f>
        <v>3279.2378048780492</v>
      </c>
      <c r="Q24" s="65">
        <f>SUM(N24)-(P24)</f>
        <v>116453.29560456943</v>
      </c>
      <c r="R24" s="65"/>
      <c r="S24" s="65">
        <f>SUM('13. S5 DCBP'!X31)</f>
        <v>3262.6506024096389</v>
      </c>
      <c r="T24" s="65">
        <f>SUM(Q24)-(S24)</f>
        <v>113190.64500215978</v>
      </c>
      <c r="U24" s="65"/>
      <c r="V24" s="65">
        <f>SUM('13. S5 DCBP'!H46)</f>
        <v>3265.9131469363474</v>
      </c>
      <c r="W24" s="65">
        <f>SUM(T24)-(V24)</f>
        <v>109924.73185522344</v>
      </c>
      <c r="X24" s="65"/>
      <c r="Y24" s="65">
        <f>SUM('13. S5 DCBP'!P46)</f>
        <v>3193.2432432432443</v>
      </c>
      <c r="Z24" s="65">
        <f>SUM(W24)-(Y24)</f>
        <v>106731.4886119802</v>
      </c>
      <c r="AA24" s="65"/>
      <c r="AB24" s="65">
        <f>SUM('13. S5 DCBP'!X46)</f>
        <v>3088.6310904872407</v>
      </c>
      <c r="AC24" s="65">
        <f>SUM(Z24)-(AB24)</f>
        <v>103642.85752149296</v>
      </c>
      <c r="AE24" s="65">
        <f>SUM(E24,G24,J24,M24,P24,S24,V24,Y24,AB24)</f>
        <v>27015.142478507041</v>
      </c>
      <c r="AF24" s="65">
        <f>SUM(C24)-(AE24)</f>
        <v>103642.85752149296</v>
      </c>
    </row>
    <row r="25" spans="1:36" s="37" customFormat="1" ht="12.75" x14ac:dyDescent="0.2">
      <c r="A25" s="16" t="s">
        <v>20</v>
      </c>
      <c r="C25" s="65">
        <v>24140</v>
      </c>
      <c r="E25" s="18">
        <f>SUM('13. S5 DCBP'!H18)</f>
        <v>814.24358974358927</v>
      </c>
      <c r="F25" s="65">
        <f t="shared" si="2"/>
        <v>23325.75641025641</v>
      </c>
      <c r="G25" s="65">
        <f>SUM('13. S5 DCBP'!P18)</f>
        <v>1914.5886075949361</v>
      </c>
      <c r="H25" s="65">
        <f t="shared" si="3"/>
        <v>21411.167802661475</v>
      </c>
      <c r="I25" s="65"/>
      <c r="J25" s="65">
        <f>SUM('13. S5 DCBP'!X18)</f>
        <v>1953.0018761726069</v>
      </c>
      <c r="K25" s="65">
        <f>SUM(H25)-(J25)</f>
        <v>19458.165926488869</v>
      </c>
      <c r="L25" s="65"/>
      <c r="M25" s="65">
        <f>SUM('13. S5 DCBP'!H32)</f>
        <v>1949.6604938271607</v>
      </c>
      <c r="N25" s="65">
        <f>SUM(K25)-(M25)</f>
        <v>17508.50543266171</v>
      </c>
      <c r="O25" s="65"/>
      <c r="P25" s="65">
        <f>SUM('13. S5 DCBP'!P32)</f>
        <v>1975.884146341464</v>
      </c>
      <c r="Q25" s="65">
        <f>SUM(N25)-(P25)</f>
        <v>15532.621286320245</v>
      </c>
      <c r="R25" s="65"/>
      <c r="S25" s="65">
        <f>SUM('13. S5 DCBP'!X32)</f>
        <v>2009.6385542168675</v>
      </c>
      <c r="T25" s="65">
        <f>SUM(Q25)-(S25)</f>
        <v>13522.982732103377</v>
      </c>
      <c r="U25" s="65"/>
      <c r="V25" s="65">
        <f>SUM('13. S5 DCBP'!H47)</f>
        <v>2105.8893515764426</v>
      </c>
      <c r="W25" s="65">
        <f>SUM(T25)-(V25)</f>
        <v>11417.093380526934</v>
      </c>
      <c r="X25" s="65"/>
      <c r="Y25" s="65">
        <f>SUM('13. S5 DCBP'!P47)</f>
        <v>2082.5499412455933</v>
      </c>
      <c r="Z25" s="90">
        <f>SUM(W25)-(Y25)</f>
        <v>9334.5434392813404</v>
      </c>
      <c r="AA25" s="66"/>
      <c r="AB25" s="65">
        <f>SUM('13. S5 DCBP'!X47)</f>
        <v>2034.3387470997684</v>
      </c>
      <c r="AC25" s="65">
        <f>SUM(Z25)-(AB25)</f>
        <v>7300.2046921815718</v>
      </c>
      <c r="AD25" s="66"/>
      <c r="AE25" s="65">
        <f>SUM(E25,G25,J25,M25,P25,S25,V25,Y25,AB25)</f>
        <v>16839.795307818433</v>
      </c>
      <c r="AF25" s="65">
        <f>SUM(C25)-(AE25)</f>
        <v>7300.2046921815672</v>
      </c>
      <c r="AG25" s="48"/>
    </row>
    <row r="26" spans="1:36" s="37" customFormat="1" ht="12.75" x14ac:dyDescent="0.2">
      <c r="A26" s="16" t="s">
        <v>21</v>
      </c>
      <c r="C26" s="65">
        <v>116284</v>
      </c>
      <c r="E26" s="18">
        <f>SUM('13. S5 DCBP'!H19)</f>
        <v>854.82051282051248</v>
      </c>
      <c r="F26" s="65">
        <f t="shared" si="2"/>
        <v>115429.17948717948</v>
      </c>
      <c r="G26" s="65">
        <f>SUM('13. S5 DCBP'!P19)</f>
        <v>2003.6392405063291</v>
      </c>
      <c r="H26" s="65">
        <f t="shared" si="3"/>
        <v>113425.54024667316</v>
      </c>
      <c r="I26" s="65"/>
      <c r="J26" s="65">
        <f>SUM('13. S5 DCBP'!X19)</f>
        <v>2132.1763602251399</v>
      </c>
      <c r="K26" s="65">
        <f>SUM(H26)-(J26)</f>
        <v>111293.36388644802</v>
      </c>
      <c r="L26" s="65"/>
      <c r="M26" s="65">
        <f>SUM('13. S5 DCBP'!H33)</f>
        <v>2122.8395061728406</v>
      </c>
      <c r="N26" s="65">
        <f>SUM(K26)-(M26)</f>
        <v>109170.52438027518</v>
      </c>
      <c r="O26" s="65"/>
      <c r="P26" s="65">
        <f>SUM('13. S5 DCBP'!P33)</f>
        <v>2137.5</v>
      </c>
      <c r="Q26" s="65">
        <f>SUM(N26)-(P26)</f>
        <v>107033.02438027518</v>
      </c>
      <c r="R26" s="65"/>
      <c r="S26" s="65">
        <f>SUM('13. S5 DCBP'!X33)</f>
        <v>2134.9397590361446</v>
      </c>
      <c r="T26" s="65">
        <f>SUM(Q26)-(S26)</f>
        <v>104898.08462123903</v>
      </c>
      <c r="U26" s="65"/>
      <c r="V26" s="65">
        <f>SUM('13. S5 DCBP'!H48)</f>
        <v>2123.7358715050564</v>
      </c>
      <c r="W26" s="65">
        <f>SUM(T26)-(V26)</f>
        <v>102774.34874973398</v>
      </c>
      <c r="X26" s="65"/>
      <c r="Y26" s="65">
        <f>SUM('13. S5 DCBP'!P48)</f>
        <v>2078.4665099882486</v>
      </c>
      <c r="Z26" s="65">
        <f>SUM(W26)-(Y26)</f>
        <v>100695.88223974573</v>
      </c>
      <c r="AA26" s="65"/>
      <c r="AB26" s="65">
        <f>SUM('13. S5 DCBP'!X48)</f>
        <v>2012.0649651972153</v>
      </c>
      <c r="AC26" s="65">
        <f>SUM(Z26)-(AB26)</f>
        <v>98683.817274548506</v>
      </c>
      <c r="AE26" s="65">
        <f>SUM(E26,G26,J26,M26,P26,S26,V26,Y26,AB26)</f>
        <v>17600.182725451486</v>
      </c>
      <c r="AF26" s="65">
        <f>SUM(C26)-(AE26)</f>
        <v>98683.817274548521</v>
      </c>
    </row>
    <row r="27" spans="1:36" s="43" customFormat="1" ht="13.8" x14ac:dyDescent="0.3">
      <c r="A27" s="15" t="s">
        <v>160</v>
      </c>
      <c r="C27" s="67">
        <f>SUM(C24:C26)</f>
        <v>271082</v>
      </c>
      <c r="D27" s="67"/>
      <c r="E27" s="67">
        <f t="shared" ref="E27:W27" si="9">SUM(E24:E26)</f>
        <v>2994.576923076922</v>
      </c>
      <c r="F27" s="67">
        <f t="shared" si="9"/>
        <v>268087.42307692306</v>
      </c>
      <c r="G27" s="67">
        <f t="shared" si="9"/>
        <v>7034.9999999999991</v>
      </c>
      <c r="H27" s="67">
        <f t="shared" si="9"/>
        <v>261052.42307692309</v>
      </c>
      <c r="I27" s="67"/>
      <c r="J27" s="67">
        <f t="shared" si="9"/>
        <v>7328.2363977485893</v>
      </c>
      <c r="K27" s="67">
        <f t="shared" si="9"/>
        <v>253724.18667917448</v>
      </c>
      <c r="L27" s="67"/>
      <c r="M27" s="67">
        <f t="shared" si="9"/>
        <v>7312.6234567901247</v>
      </c>
      <c r="N27" s="67">
        <f t="shared" si="9"/>
        <v>246411.56322238437</v>
      </c>
      <c r="O27" s="67"/>
      <c r="P27" s="67">
        <f t="shared" si="9"/>
        <v>7392.621951219513</v>
      </c>
      <c r="Q27" s="67">
        <f t="shared" si="9"/>
        <v>239018.94127116486</v>
      </c>
      <c r="R27" s="67"/>
      <c r="S27" s="67">
        <f t="shared" si="9"/>
        <v>7407.2289156626503</v>
      </c>
      <c r="T27" s="67">
        <f t="shared" si="9"/>
        <v>231611.71235550218</v>
      </c>
      <c r="U27" s="67"/>
      <c r="V27" s="67">
        <f t="shared" si="9"/>
        <v>7495.5383700178463</v>
      </c>
      <c r="W27" s="67">
        <f t="shared" si="9"/>
        <v>224116.17398548435</v>
      </c>
      <c r="X27" s="67"/>
      <c r="Y27" s="67">
        <f t="shared" ref="Y27:Z27" si="10">SUM(Y24:Y26)</f>
        <v>7354.2596944770858</v>
      </c>
      <c r="Z27" s="67">
        <f t="shared" si="10"/>
        <v>216761.91429100727</v>
      </c>
      <c r="AA27" s="67"/>
      <c r="AB27" s="67">
        <f t="shared" ref="AB27:AC27" si="11">SUM(AB24:AB26)</f>
        <v>7135.0348027842247</v>
      </c>
      <c r="AC27" s="67">
        <f t="shared" si="11"/>
        <v>209626.87948822306</v>
      </c>
      <c r="AE27" s="67">
        <f>SUM(E27,G27,J27,M27,P27,S27,V27,Y27,AB27)</f>
        <v>61455.120511776964</v>
      </c>
      <c r="AF27" s="65">
        <f>SUM(C27)-(AE27)</f>
        <v>209626.87948822303</v>
      </c>
      <c r="AG27" s="48"/>
    </row>
    <row r="28" spans="1:36" s="37" customFormat="1" ht="13.8" x14ac:dyDescent="0.3">
      <c r="A28" s="16" t="s">
        <v>162</v>
      </c>
      <c r="C28" s="65">
        <f>SUM(C21:C26)</f>
        <v>271082</v>
      </c>
      <c r="D28" s="65"/>
      <c r="E28" s="65">
        <f>SUM(E24:E26)</f>
        <v>2994.576923076922</v>
      </c>
      <c r="F28" s="65">
        <f>SUM(C28)-(E28)</f>
        <v>268087.42307692306</v>
      </c>
      <c r="G28" s="65">
        <f>SUM(G24:G26)</f>
        <v>7034.9999999999991</v>
      </c>
      <c r="H28" s="65">
        <f>SUM(F28)-(G28)</f>
        <v>261052.42307692306</v>
      </c>
      <c r="I28" s="65"/>
      <c r="J28" s="65">
        <f>SUM(J24:J26)</f>
        <v>7328.2363977485893</v>
      </c>
      <c r="K28" s="65">
        <f>SUM(H28)-(J28)</f>
        <v>253724.18667917448</v>
      </c>
      <c r="L28" s="65"/>
      <c r="M28" s="65">
        <f>SUM(M24:M26)</f>
        <v>7312.6234567901247</v>
      </c>
      <c r="N28" s="65">
        <f>SUM(K28)-(M28)</f>
        <v>246411.56322238437</v>
      </c>
      <c r="O28" s="65"/>
      <c r="P28" s="65">
        <f>SUM(P27)</f>
        <v>7392.621951219513</v>
      </c>
      <c r="Q28" s="65">
        <f>SUM(Q24:Q26)</f>
        <v>239018.94127116486</v>
      </c>
      <c r="R28" s="65"/>
      <c r="S28" s="65">
        <f>SUM(S27)</f>
        <v>7407.2289156626503</v>
      </c>
      <c r="T28" s="65">
        <f>SUM(T24:T26)</f>
        <v>231611.71235550218</v>
      </c>
      <c r="U28" s="65"/>
      <c r="V28" s="65">
        <f>SUM(V27)</f>
        <v>7495.5383700178463</v>
      </c>
      <c r="W28" s="65">
        <f>SUM(T28)-(V28)</f>
        <v>224116.17398548435</v>
      </c>
      <c r="X28" s="65"/>
      <c r="Y28" s="65">
        <f>SUM(Y27)</f>
        <v>7354.2596944770858</v>
      </c>
      <c r="Z28" s="65">
        <f>SUM(W28)-(Y28)</f>
        <v>216761.91429100727</v>
      </c>
      <c r="AA28" s="65"/>
      <c r="AB28" s="65">
        <f>SUM(AB24:AB26)</f>
        <v>7135.0348027842247</v>
      </c>
      <c r="AC28" s="65">
        <f>SUM(Z28)-(AB28)</f>
        <v>209626.87948822306</v>
      </c>
      <c r="AD28" s="65"/>
      <c r="AE28" s="65">
        <f>SUM(AE24:AE26)</f>
        <v>61455.120511776964</v>
      </c>
      <c r="AF28" s="65"/>
      <c r="AG28" s="66"/>
      <c r="AH28" s="65"/>
      <c r="AI28" s="65"/>
      <c r="AJ28" s="48"/>
    </row>
    <row r="29" spans="1:36" s="26" customFormat="1" x14ac:dyDescent="0.3">
      <c r="A29" s="15"/>
      <c r="C29" s="54"/>
      <c r="E29" s="72"/>
      <c r="F29" s="54"/>
      <c r="G29" s="54"/>
      <c r="H29" s="54"/>
      <c r="I29" s="54"/>
      <c r="J29" s="54"/>
      <c r="K29" s="54"/>
      <c r="L29" s="54"/>
      <c r="M29" s="54"/>
      <c r="N29" s="54"/>
      <c r="O29" s="54"/>
      <c r="P29" s="54"/>
      <c r="Q29" s="54"/>
      <c r="R29" s="54"/>
      <c r="S29" s="54"/>
      <c r="T29" s="54"/>
      <c r="U29" s="54"/>
      <c r="V29" s="54"/>
      <c r="W29" s="54"/>
      <c r="X29" s="54"/>
      <c r="Y29" s="54"/>
      <c r="Z29" s="54"/>
      <c r="AA29" s="54"/>
      <c r="AB29" s="54"/>
      <c r="AC29" s="54"/>
      <c r="AE29" s="67"/>
      <c r="AF29" s="65"/>
      <c r="AG29" s="69"/>
    </row>
    <row r="30" spans="1:36" s="22" customFormat="1" ht="28.8" x14ac:dyDescent="0.3">
      <c r="A30" s="73" t="s">
        <v>387</v>
      </c>
      <c r="C30" s="74">
        <f>SUM(C27,C16)</f>
        <v>572239</v>
      </c>
      <c r="E30" s="74">
        <f>SUM(E16,E27)</f>
        <v>14308.480371352784</v>
      </c>
      <c r="F30" s="74">
        <f>SUM(F16,F27)</f>
        <v>557930.51962864725</v>
      </c>
      <c r="G30" s="74">
        <f>SUM(G16,G27)</f>
        <v>36315.551771117163</v>
      </c>
      <c r="H30" s="74">
        <f>SUM(H16,H27)</f>
        <v>521614.96785753011</v>
      </c>
      <c r="I30" s="74"/>
      <c r="J30" s="74">
        <f>SUM(J16,J27)</f>
        <v>37542.089793848114</v>
      </c>
      <c r="K30" s="74">
        <f>SUM(K16,K27)</f>
        <v>484072.87806368194</v>
      </c>
      <c r="M30" s="74">
        <f>SUM(M16,M27)</f>
        <v>39010.164985029332</v>
      </c>
      <c r="N30" s="74">
        <f>SUM(N16,N27)</f>
        <v>445062.71307865262</v>
      </c>
      <c r="O30" s="74"/>
      <c r="P30" s="74">
        <f>SUM(P16,P27)</f>
        <v>41102.36604570772</v>
      </c>
      <c r="Q30" s="74">
        <f>SUM(Q16,Q27)</f>
        <v>403960.3470329449</v>
      </c>
      <c r="R30" s="74"/>
      <c r="S30" s="74">
        <f>SUM(S16,S27)</f>
        <v>43323.625545604322</v>
      </c>
      <c r="T30" s="74">
        <f>SUM(T16,T27)</f>
        <v>360636.72148734058</v>
      </c>
      <c r="U30" s="74"/>
      <c r="V30" s="74">
        <f>SUM(V16,V27)</f>
        <v>46389.012458309589</v>
      </c>
      <c r="W30" s="74">
        <f>SUM(W16,W27)</f>
        <v>314247.70902903099</v>
      </c>
      <c r="X30" s="74"/>
      <c r="Y30" s="74">
        <f>SUM(Y16,Y27)</f>
        <v>48082.57827854788</v>
      </c>
      <c r="Z30" s="74">
        <f>SUM(Z16,Z27)</f>
        <v>266165.13075048313</v>
      </c>
      <c r="AA30" s="74"/>
      <c r="AB30" s="74">
        <f>SUM(AB16,AB27)</f>
        <v>49385.034802784234</v>
      </c>
      <c r="AC30" s="74">
        <f>SUM(AC16,AC27)</f>
        <v>216780.09594769889</v>
      </c>
      <c r="AE30" s="74">
        <f>SUM(AE16,AE27)</f>
        <v>355458.90405230114</v>
      </c>
      <c r="AF30" s="74"/>
    </row>
    <row r="31" spans="1:36" s="28" customFormat="1" ht="28.8" x14ac:dyDescent="0.3">
      <c r="A31" s="76" t="s">
        <v>388</v>
      </c>
      <c r="C31" s="29">
        <f>SUM(C30)</f>
        <v>572239</v>
      </c>
      <c r="E31" s="29">
        <f>SUM(E30)</f>
        <v>14308.480371352784</v>
      </c>
      <c r="F31" s="29">
        <f>SUM(C31)-(E31)</f>
        <v>557930.51962864725</v>
      </c>
      <c r="G31" s="29">
        <f>SUM(G30)</f>
        <v>36315.551771117163</v>
      </c>
      <c r="H31" s="29">
        <f>SUM(F31)-(G31)</f>
        <v>521614.96785753011</v>
      </c>
      <c r="I31" s="29"/>
      <c r="J31" s="29">
        <f>SUM(J30)</f>
        <v>37542.089793848114</v>
      </c>
      <c r="K31" s="29">
        <f>SUM(H31)-(J31)</f>
        <v>484072.878063682</v>
      </c>
      <c r="M31" s="29">
        <f>SUM(M30)</f>
        <v>39010.164985029332</v>
      </c>
      <c r="N31" s="29">
        <f>SUM(K31)-(M31)</f>
        <v>445062.71307865268</v>
      </c>
      <c r="O31" s="29"/>
      <c r="P31" s="29">
        <f>SUM(P30)</f>
        <v>41102.36604570772</v>
      </c>
      <c r="Q31" s="29">
        <f>SUM(N31)-(P31)</f>
        <v>403960.34703294496</v>
      </c>
      <c r="R31" s="29"/>
      <c r="S31" s="29">
        <f>SUM(S30)</f>
        <v>43323.625545604322</v>
      </c>
      <c r="T31" s="29">
        <f>SUM(Q31)-(S31)</f>
        <v>360636.72148734063</v>
      </c>
      <c r="U31" s="29"/>
      <c r="V31" s="29">
        <f>SUM(V30)</f>
        <v>46389.012458309589</v>
      </c>
      <c r="W31" s="29">
        <f>SUM(T31)-(V31)</f>
        <v>314247.70902903104</v>
      </c>
      <c r="X31" s="29"/>
      <c r="Y31" s="29">
        <f>SUM(Y30)</f>
        <v>48082.57827854788</v>
      </c>
      <c r="Z31" s="29">
        <f>SUM(W31)-(Y31)</f>
        <v>266165.13075048313</v>
      </c>
      <c r="AA31" s="29"/>
      <c r="AB31" s="29">
        <f>SUM(AB30)</f>
        <v>49385.034802784234</v>
      </c>
      <c r="AC31" s="29">
        <f>SUM(Z31)-(AB31)</f>
        <v>216780.09594769889</v>
      </c>
      <c r="AD31" s="29"/>
      <c r="AE31" s="29">
        <f>SUM(E31,G31,J31,M31,P31,S31,V31,Y31,AB31)</f>
        <v>355458.90405230108</v>
      </c>
      <c r="AF31" s="29"/>
      <c r="AH31" s="29"/>
      <c r="AI31" s="29"/>
    </row>
    <row r="32" spans="1:36" x14ac:dyDescent="0.3">
      <c r="AA32" s="69"/>
      <c r="AD32" s="69"/>
    </row>
    <row r="33" spans="1:31" x14ac:dyDescent="0.3">
      <c r="A33" s="26" t="s">
        <v>169</v>
      </c>
    </row>
    <row r="34" spans="1:31" s="62" customFormat="1" x14ac:dyDescent="0.3">
      <c r="A34" s="77"/>
      <c r="C34" s="61"/>
      <c r="E34" s="61"/>
      <c r="F34" s="61"/>
      <c r="G34" s="61"/>
      <c r="H34" s="61"/>
      <c r="I34" s="61"/>
      <c r="J34" s="61"/>
    </row>
    <row r="35" spans="1:31" ht="52.8" thickBot="1" x14ac:dyDescent="0.35">
      <c r="A35" s="15"/>
      <c r="C35" s="63" t="s">
        <v>43</v>
      </c>
      <c r="D35" s="63"/>
      <c r="E35" s="59" t="s">
        <v>170</v>
      </c>
      <c r="F35" s="59" t="s">
        <v>148</v>
      </c>
      <c r="G35" s="64" t="s">
        <v>171</v>
      </c>
      <c r="H35" s="59" t="s">
        <v>172</v>
      </c>
      <c r="I35" s="59" t="s">
        <v>155</v>
      </c>
      <c r="J35" s="64" t="s">
        <v>173</v>
      </c>
    </row>
    <row r="36" spans="1:31" x14ac:dyDescent="0.3">
      <c r="A36" s="16" t="s">
        <v>14</v>
      </c>
      <c r="B36" s="37"/>
      <c r="C36" s="65">
        <v>6600</v>
      </c>
      <c r="D36" s="65"/>
      <c r="E36" s="65">
        <f t="shared" ref="E36:E41" si="12">SUM(E10,G10,J10,M10,P10)</f>
        <v>24080.546463787097</v>
      </c>
      <c r="F36" s="66">
        <f>SUM(Q10)</f>
        <v>0</v>
      </c>
      <c r="G36" s="66">
        <f>SUM(I10,L10,O10,R10)</f>
        <v>17480.546463787094</v>
      </c>
      <c r="H36" s="65">
        <f t="shared" ref="H36:H41" si="13">SUM(S10,V10,Y10,AB10)</f>
        <v>24078.884714877757</v>
      </c>
      <c r="I36" s="66">
        <f>SUM(AC10)</f>
        <v>0</v>
      </c>
      <c r="J36" s="66">
        <f>SUM(U10,X10,AA10,AD10)</f>
        <v>24078.884714877757</v>
      </c>
      <c r="K36" s="69" t="s">
        <v>195</v>
      </c>
      <c r="X36" s="78" t="s">
        <v>158</v>
      </c>
      <c r="Y36" s="79" t="s">
        <v>175</v>
      </c>
      <c r="Z36" s="80"/>
      <c r="AA36" s="80"/>
      <c r="AB36" s="80"/>
      <c r="AC36" s="80"/>
      <c r="AD36" s="80"/>
      <c r="AE36" s="81"/>
    </row>
    <row r="37" spans="1:31" ht="24.75" customHeight="1" x14ac:dyDescent="0.3">
      <c r="A37" s="16" t="s">
        <v>15</v>
      </c>
      <c r="B37" s="37"/>
      <c r="C37" s="65">
        <v>144009</v>
      </c>
      <c r="D37" s="65"/>
      <c r="E37" s="65">
        <f t="shared" si="12"/>
        <v>31052.977439776339</v>
      </c>
      <c r="F37" s="65">
        <f t="shared" ref="F37:F41" si="14">SUM(Q11)</f>
        <v>95475.476096436585</v>
      </c>
      <c r="G37" s="66">
        <f t="shared" ref="G37:G41" si="15">SUM(I11,L11,O11,R11)</f>
        <v>0</v>
      </c>
      <c r="H37" s="65">
        <f t="shared" si="13"/>
        <v>37173.17841472719</v>
      </c>
      <c r="I37" s="66">
        <f t="shared" ref="I37:I41" si="16">SUM(AC11)</f>
        <v>0</v>
      </c>
      <c r="J37" s="66">
        <f t="shared" ref="J37:J41" si="17">SUM(U11,X11,AA11,AD11)</f>
        <v>2971.7787271766501</v>
      </c>
      <c r="K37" s="70" t="s">
        <v>196</v>
      </c>
      <c r="X37" s="82" t="s">
        <v>159</v>
      </c>
      <c r="Y37" s="83" t="s">
        <v>177</v>
      </c>
      <c r="Z37" s="84"/>
      <c r="AA37" s="84"/>
      <c r="AB37" s="84"/>
      <c r="AC37" s="84"/>
      <c r="AD37" s="84"/>
      <c r="AE37" s="85"/>
    </row>
    <row r="38" spans="1:31" x14ac:dyDescent="0.3">
      <c r="A38" s="16" t="s">
        <v>16</v>
      </c>
      <c r="B38" s="37"/>
      <c r="C38" s="65">
        <v>31309</v>
      </c>
      <c r="D38" s="65"/>
      <c r="E38" s="65">
        <f t="shared" si="12"/>
        <v>30009.086981176744</v>
      </c>
      <c r="F38" s="66">
        <f t="shared" si="14"/>
        <v>1299.913018823253</v>
      </c>
      <c r="G38" s="66">
        <f t="shared" si="15"/>
        <v>0</v>
      </c>
      <c r="H38" s="65">
        <f t="shared" si="13"/>
        <v>33388.753014417285</v>
      </c>
      <c r="I38" s="66">
        <f t="shared" si="16"/>
        <v>0</v>
      </c>
      <c r="J38" s="66">
        <f t="shared" si="17"/>
        <v>32088.839995594033</v>
      </c>
      <c r="K38" s="69" t="s">
        <v>223</v>
      </c>
      <c r="X38" s="82" t="s">
        <v>161</v>
      </c>
      <c r="Y38" s="83" t="s">
        <v>394</v>
      </c>
      <c r="Z38" s="84"/>
      <c r="AA38" s="84"/>
      <c r="AB38" s="84"/>
      <c r="AC38" s="84"/>
      <c r="AD38" s="84"/>
      <c r="AE38" s="85"/>
    </row>
    <row r="39" spans="1:31" ht="15" thickBot="1" x14ac:dyDescent="0.35">
      <c r="A39" s="16" t="s">
        <v>17</v>
      </c>
      <c r="B39" s="37"/>
      <c r="C39" s="65">
        <v>18420</v>
      </c>
      <c r="D39" s="65"/>
      <c r="E39" s="65">
        <f t="shared" si="12"/>
        <v>10547.394493395095</v>
      </c>
      <c r="F39" s="65">
        <f t="shared" si="14"/>
        <v>7872.6055066049039</v>
      </c>
      <c r="G39" s="66">
        <f t="shared" si="15"/>
        <v>0</v>
      </c>
      <c r="H39" s="65">
        <f t="shared" si="13"/>
        <v>12978.957205019156</v>
      </c>
      <c r="I39" s="66">
        <f t="shared" si="16"/>
        <v>0</v>
      </c>
      <c r="J39" s="66">
        <f t="shared" si="17"/>
        <v>5106.3516984142534</v>
      </c>
      <c r="K39" s="69" t="s">
        <v>204</v>
      </c>
      <c r="X39" s="86"/>
      <c r="Y39" s="87"/>
      <c r="Z39" s="88"/>
      <c r="AA39" s="88"/>
      <c r="AB39" s="88"/>
      <c r="AC39" s="88"/>
      <c r="AD39" s="88"/>
      <c r="AE39" s="89"/>
    </row>
    <row r="40" spans="1:31" x14ac:dyDescent="0.3">
      <c r="A40" s="16" t="s">
        <v>18</v>
      </c>
      <c r="B40" s="37"/>
      <c r="C40" s="65">
        <v>94319</v>
      </c>
      <c r="D40" s="65"/>
      <c r="E40" s="65">
        <f t="shared" si="12"/>
        <v>19798.587577290724</v>
      </c>
      <c r="F40" s="65">
        <f t="shared" si="14"/>
        <v>60293.411139915326</v>
      </c>
      <c r="G40" s="66">
        <f t="shared" si="15"/>
        <v>0</v>
      </c>
      <c r="H40" s="65">
        <f t="shared" si="13"/>
        <v>28553.960888376416</v>
      </c>
      <c r="I40" s="66">
        <f t="shared" si="16"/>
        <v>7153.2164594758397</v>
      </c>
      <c r="J40" s="66">
        <f t="shared" si="17"/>
        <v>0</v>
      </c>
      <c r="K40" s="70" t="s">
        <v>235</v>
      </c>
    </row>
    <row r="41" spans="1:31" x14ac:dyDescent="0.3">
      <c r="A41" s="16" t="s">
        <v>379</v>
      </c>
      <c r="B41" s="37"/>
      <c r="C41" s="65">
        <v>6500</v>
      </c>
      <c r="D41" s="65"/>
      <c r="E41" s="65">
        <f t="shared" si="12"/>
        <v>20727.001282793961</v>
      </c>
      <c r="F41" s="66">
        <f t="shared" si="14"/>
        <v>0</v>
      </c>
      <c r="G41" s="66">
        <f t="shared" si="15"/>
        <v>14227.001282793961</v>
      </c>
      <c r="H41" s="65">
        <f t="shared" si="13"/>
        <v>21614.455064886424</v>
      </c>
      <c r="I41" s="66">
        <f t="shared" si="16"/>
        <v>0</v>
      </c>
      <c r="J41" s="66">
        <f t="shared" si="17"/>
        <v>21614.455064886424</v>
      </c>
      <c r="K41" s="69" t="s">
        <v>205</v>
      </c>
    </row>
    <row r="42" spans="1:31" x14ac:dyDescent="0.3">
      <c r="A42" s="15" t="s">
        <v>160</v>
      </c>
      <c r="B42" s="26"/>
      <c r="C42" s="54">
        <f>SUM(C36:C41)</f>
        <v>301157</v>
      </c>
      <c r="D42" s="54"/>
      <c r="E42" s="54">
        <f>SUM(E36:E41)</f>
        <v>136215.59423821996</v>
      </c>
      <c r="F42" s="54">
        <f>SUM(F36:F41)</f>
        <v>164941.40576178007</v>
      </c>
      <c r="G42" s="74">
        <f>SUM(G36:G41)</f>
        <v>31707.547746581055</v>
      </c>
      <c r="H42" s="54">
        <f>SUM(H36:H41)</f>
        <v>157788.18930230424</v>
      </c>
      <c r="I42" s="74">
        <f>SUM(F42)-(H42)</f>
        <v>7153.216459475836</v>
      </c>
      <c r="J42" s="68">
        <f>SUM(J36:J41)</f>
        <v>85860.310200949112</v>
      </c>
      <c r="K42" s="38" t="s">
        <v>236</v>
      </c>
      <c r="S42" s="22"/>
      <c r="T42" s="22"/>
    </row>
    <row r="43" spans="1:31" x14ac:dyDescent="0.3">
      <c r="A43" s="16" t="s">
        <v>162</v>
      </c>
      <c r="C43" s="27">
        <f>SUM(C42)</f>
        <v>301157</v>
      </c>
      <c r="D43" s="27"/>
      <c r="E43" s="27">
        <f>SUM(E42)</f>
        <v>136215.59423821996</v>
      </c>
      <c r="F43" s="27">
        <f>SUM(C43)-(E43)</f>
        <v>164941.40576178004</v>
      </c>
      <c r="G43" s="29"/>
      <c r="H43" s="27">
        <f>SUM(H42)</f>
        <v>157788.18930230424</v>
      </c>
      <c r="I43" s="74">
        <f>SUM(F43)-(H43)</f>
        <v>7153.2164594758069</v>
      </c>
      <c r="J43" s="66"/>
      <c r="K43" s="38" t="s">
        <v>395</v>
      </c>
      <c r="S43" s="28"/>
      <c r="T43" s="28"/>
    </row>
    <row r="44" spans="1:31" x14ac:dyDescent="0.3">
      <c r="A44" s="16"/>
      <c r="B44" s="37"/>
      <c r="C44" s="65"/>
      <c r="D44" s="65"/>
      <c r="E44" s="65"/>
      <c r="F44" s="65"/>
      <c r="G44" s="28"/>
      <c r="H44" s="65"/>
      <c r="I44" s="65"/>
      <c r="J44" s="65"/>
    </row>
    <row r="45" spans="1:31" x14ac:dyDescent="0.3">
      <c r="A45" s="16" t="s">
        <v>19</v>
      </c>
      <c r="B45" s="37"/>
      <c r="C45" s="65">
        <v>130658</v>
      </c>
      <c r="D45" s="65"/>
      <c r="E45" s="65">
        <f>SUM(E24,G24,J24,M24,P24)</f>
        <v>14204.70439543057</v>
      </c>
      <c r="F45" s="65">
        <f>SUM(Q24)</f>
        <v>116453.29560456943</v>
      </c>
      <c r="G45" s="28"/>
      <c r="H45" s="65">
        <f>SUM(S24,V24,Y24,AB24)</f>
        <v>12810.438083076471</v>
      </c>
      <c r="I45" s="65">
        <f>SUM(AC24)</f>
        <v>103642.85752149296</v>
      </c>
      <c r="J45" s="65"/>
      <c r="V45" s="27"/>
      <c r="W45" s="27"/>
    </row>
    <row r="46" spans="1:31" x14ac:dyDescent="0.3">
      <c r="A46" s="16" t="s">
        <v>20</v>
      </c>
      <c r="B46" s="37"/>
      <c r="C46" s="65">
        <v>24140</v>
      </c>
      <c r="D46" s="65"/>
      <c r="E46" s="65">
        <f>SUM(E25,G25,J25,M25,P25)</f>
        <v>8607.3787136797582</v>
      </c>
      <c r="F46" s="65">
        <f t="shared" ref="F46:F47" si="18">SUM(Q25)</f>
        <v>15532.621286320245</v>
      </c>
      <c r="G46" s="28"/>
      <c r="H46" s="65">
        <f>SUM(S25,V25,Y25,AB25)</f>
        <v>8232.4165941386709</v>
      </c>
      <c r="I46" s="65">
        <f t="shared" ref="I46:I47" si="19">SUM(AC25)</f>
        <v>7300.2046921815718</v>
      </c>
      <c r="J46" s="66"/>
      <c r="K46" s="69"/>
    </row>
    <row r="47" spans="1:31" x14ac:dyDescent="0.3">
      <c r="A47" s="16" t="s">
        <v>21</v>
      </c>
      <c r="B47" s="37"/>
      <c r="C47" s="65">
        <v>116284</v>
      </c>
      <c r="D47" s="65"/>
      <c r="E47" s="65">
        <f>SUM(E26,G26,J26,M26,P26)</f>
        <v>9250.9756197248225</v>
      </c>
      <c r="F47" s="65">
        <f t="shared" si="18"/>
        <v>107033.02438027518</v>
      </c>
      <c r="G47" s="28"/>
      <c r="H47" s="65">
        <f>SUM(S26,V26,Y26,AB26)</f>
        <v>8349.2071057266658</v>
      </c>
      <c r="I47" s="65">
        <f t="shared" si="19"/>
        <v>98683.817274548506</v>
      </c>
      <c r="J47" s="65"/>
    </row>
    <row r="48" spans="1:31" x14ac:dyDescent="0.3">
      <c r="A48" s="15" t="s">
        <v>160</v>
      </c>
      <c r="B48" s="26"/>
      <c r="C48" s="54">
        <f>SUM(C45:C47)</f>
        <v>271082</v>
      </c>
      <c r="D48" s="54"/>
      <c r="E48" s="67">
        <f>SUM(E45:E47)</f>
        <v>32063.058728835153</v>
      </c>
      <c r="F48" s="67">
        <f>SUM(F45:F47)</f>
        <v>239018.94127116486</v>
      </c>
      <c r="G48" s="28"/>
      <c r="H48" s="67">
        <f>SUM(H45:H47)</f>
        <v>29392.061782941808</v>
      </c>
      <c r="I48" s="67">
        <f>SUM(I45:I47)</f>
        <v>209626.87948822306</v>
      </c>
      <c r="J48" s="67"/>
    </row>
    <row r="49" spans="1:9" x14ac:dyDescent="0.3">
      <c r="A49" s="16" t="s">
        <v>162</v>
      </c>
      <c r="C49" s="27">
        <f>SUM(C48)</f>
        <v>271082</v>
      </c>
      <c r="E49" s="27">
        <f>SUM(E48)</f>
        <v>32063.058728835153</v>
      </c>
      <c r="F49" s="27">
        <f>SUM(C49)-(E49)</f>
        <v>239018.94127116486</v>
      </c>
      <c r="H49" s="91">
        <f>SUM(H48)</f>
        <v>29392.061782941808</v>
      </c>
      <c r="I49" s="27">
        <f>SUM(F49)-(H49)</f>
        <v>209626.87948822306</v>
      </c>
    </row>
    <row r="51" spans="1:9" x14ac:dyDescent="0.3">
      <c r="G51" s="27"/>
    </row>
    <row r="52" spans="1:9" x14ac:dyDescent="0.3">
      <c r="G52" s="27"/>
    </row>
    <row r="53" spans="1:9" x14ac:dyDescent="0.3">
      <c r="G53" s="27"/>
    </row>
  </sheetData>
  <mergeCells count="2">
    <mergeCell ref="I8:J8"/>
    <mergeCell ref="L8:M8"/>
  </mergeCells>
  <pageMargins left="0.25" right="0.25" top="0.75" bottom="0.75" header="0.3" footer="0.3"/>
  <pageSetup paperSize="8" scale="60" orientation="landscape" r:id="rId1"/>
  <headerFooter>
    <oddHeader>&amp;CWorksheet 21. S5 PC</oddHeader>
    <oddFooter>&amp;CFilename: CCNSW Metropolitan Sydney Cemetery Capacity Report data supplement&amp;R&amp;P/&amp;N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4"/>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9" width="10.44140625" style="25" customWidth="1"/>
    <col min="10" max="10" width="9.5546875" style="25" customWidth="1"/>
    <col min="11" max="11" width="10.6640625" style="25" customWidth="1"/>
    <col min="12" max="12" width="9.88671875" style="25" customWidth="1"/>
    <col min="13" max="13" width="9.44140625" style="25" customWidth="1"/>
    <col min="14" max="14" width="10.33203125" style="25" customWidth="1"/>
    <col min="15" max="15" width="8.6640625" style="25" customWidth="1"/>
    <col min="16" max="16" width="9.6640625" style="25" customWidth="1"/>
    <col min="17" max="17" width="10.44140625" style="25" customWidth="1"/>
    <col min="18" max="18" width="9.109375" style="25" customWidth="1"/>
    <col min="19" max="19" width="9.5546875" style="25" customWidth="1"/>
    <col min="20" max="20" width="10.109375" style="25" customWidth="1"/>
    <col min="21" max="22" width="9.44140625" style="25" customWidth="1"/>
    <col min="23" max="23" width="10.33203125" style="25" customWidth="1"/>
    <col min="24" max="24" width="9.5546875" style="25" customWidth="1"/>
    <col min="25" max="25" width="9.44140625" style="25" customWidth="1"/>
    <col min="26" max="27" width="9.5546875" style="25" customWidth="1"/>
    <col min="28" max="28" width="9.44140625" style="25" customWidth="1"/>
    <col min="29" max="29" width="10.44140625" style="25" customWidth="1"/>
    <col min="30" max="30" width="9" style="25" customWidth="1"/>
    <col min="31" max="31" width="11.44140625" style="25" customWidth="1"/>
    <col min="32" max="32" width="10" style="25" customWidth="1"/>
    <col min="33" max="33" width="10.33203125" style="25" customWidth="1"/>
    <col min="34" max="16384" width="9.109375" style="25"/>
  </cols>
  <sheetData>
    <row r="1" spans="1:34" ht="18.75" x14ac:dyDescent="0.3">
      <c r="A1" s="21" t="s">
        <v>342</v>
      </c>
    </row>
    <row r="2" spans="1:34" ht="15" x14ac:dyDescent="0.25">
      <c r="A2" s="26" t="s">
        <v>372</v>
      </c>
    </row>
    <row r="3" spans="1:34" ht="15" x14ac:dyDescent="0.25">
      <c r="A3" s="28"/>
    </row>
    <row r="4" spans="1:34" customFormat="1" ht="15" x14ac:dyDescent="0.25">
      <c r="A4" s="39" t="s">
        <v>428</v>
      </c>
    </row>
    <row r="5" spans="1:34" customFormat="1" ht="15" x14ac:dyDescent="0.25">
      <c r="A5" s="60" t="s">
        <v>371</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24.75" customHeight="1" x14ac:dyDescent="0.25">
      <c r="A8" s="15" t="s">
        <v>12</v>
      </c>
      <c r="C8" s="61"/>
      <c r="D8" s="62"/>
      <c r="E8" s="61"/>
      <c r="F8" s="61"/>
      <c r="G8" s="61"/>
      <c r="H8" s="61"/>
      <c r="I8" s="148"/>
      <c r="J8" s="148"/>
      <c r="K8" s="61"/>
      <c r="L8" s="148"/>
      <c r="M8" s="148"/>
      <c r="N8" s="61"/>
      <c r="O8" s="61"/>
      <c r="P8" s="61"/>
      <c r="Q8" s="61"/>
      <c r="R8" s="61"/>
      <c r="S8" s="61"/>
      <c r="T8" s="61"/>
      <c r="U8" s="61"/>
      <c r="V8" s="61"/>
      <c r="W8" s="61"/>
      <c r="X8" s="61"/>
      <c r="Y8" s="61"/>
      <c r="Z8" s="61"/>
      <c r="AA8" s="61"/>
      <c r="AB8" s="61"/>
      <c r="AC8" s="61"/>
      <c r="AD8" s="61"/>
      <c r="AE8" s="62"/>
      <c r="AF8" s="62"/>
      <c r="AG8" s="62"/>
    </row>
    <row r="9" spans="1:34" ht="54" customHeight="1"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SUM('14. S6 DCBP'!H10)</f>
        <v>2101.0206896551722</v>
      </c>
      <c r="F10" s="65">
        <f>SUM(C10)-(E10)</f>
        <v>4498.9793103448283</v>
      </c>
      <c r="G10" s="65">
        <f>SUM('14. S6 DCBP'!P10)</f>
        <v>5089.4418291862794</v>
      </c>
      <c r="H10" s="66">
        <v>0</v>
      </c>
      <c r="I10" s="66">
        <f>SUM((F10)-(G10))*(-1)</f>
        <v>590.46251884145113</v>
      </c>
      <c r="J10" s="65">
        <f>SUM('14. S6 DCBP'!X10)</f>
        <v>4950.5905511811025</v>
      </c>
      <c r="K10" s="66">
        <v>0</v>
      </c>
      <c r="L10" s="66">
        <f>SUM((H10)-(J10))*(-1)</f>
        <v>4950.5905511811025</v>
      </c>
      <c r="M10" s="65">
        <f>SUM('14. S6 DCBP'!H24)</f>
        <v>4868.5220729366602</v>
      </c>
      <c r="N10" s="48">
        <v>0</v>
      </c>
      <c r="O10" s="66">
        <f>SUM((K10)-(M10))*(-1)</f>
        <v>4868.5220729366602</v>
      </c>
      <c r="P10" s="65">
        <f>SUM('14. S6 DCBP'!P24)</f>
        <v>4850</v>
      </c>
      <c r="Q10" s="48">
        <v>0</v>
      </c>
      <c r="R10" s="66">
        <f>SUM((N10)-(P10))*(-1)</f>
        <v>4850</v>
      </c>
      <c r="S10" s="65">
        <f>SUM('14. S6 DCBP'!X24)</f>
        <v>4819.354838709678</v>
      </c>
      <c r="T10" s="48">
        <v>0</v>
      </c>
      <c r="U10" s="66">
        <f>SUM((Q10)-(S10))*(-1)</f>
        <v>4819.354838709678</v>
      </c>
      <c r="V10" s="65">
        <f>SUM('14. S6 DCBP'!H39)</f>
        <v>4363.7173396674589</v>
      </c>
      <c r="W10" s="48">
        <v>0</v>
      </c>
      <c r="X10" s="66">
        <f>SUM((T10)-(V10))*(-1)</f>
        <v>4363.7173396674589</v>
      </c>
      <c r="Y10" s="65">
        <f>SUM('14. S6 DCBP'!P39)</f>
        <v>4215.1129125651414</v>
      </c>
      <c r="Z10" s="48">
        <v>0</v>
      </c>
      <c r="AA10" s="66">
        <f>SUM((W10)-(Y10))*(-1)</f>
        <v>4215.1129125651414</v>
      </c>
      <c r="AB10" s="65">
        <f>SUM('14. S6 DCBP'!X39)</f>
        <v>3998.0508474576268</v>
      </c>
      <c r="AC10" s="48">
        <v>0</v>
      </c>
      <c r="AD10" s="66">
        <f>SUM((Z10)-(AB10))*(-1)</f>
        <v>3998.0508474576268</v>
      </c>
      <c r="AE10" s="65">
        <f t="shared" ref="AE10:AE15" si="0">SUM(E10,G10,J10,M10,P10,S10,V10,Y10,AB10)</f>
        <v>39255.811081359119</v>
      </c>
      <c r="AF10" s="66">
        <f t="shared" ref="AF10:AF15" si="1">SUM(C10)-(AE10)</f>
        <v>-32655.811081359119</v>
      </c>
    </row>
    <row r="11" spans="1:34" s="37" customFormat="1" ht="24" customHeight="1" x14ac:dyDescent="0.3">
      <c r="A11" s="16" t="s">
        <v>15</v>
      </c>
      <c r="C11" s="65">
        <v>144009</v>
      </c>
      <c r="E11" s="18">
        <f>SUM('14. S6 DCBP'!H11)</f>
        <v>2482.1793103448276</v>
      </c>
      <c r="F11" s="65">
        <f t="shared" ref="F11:F26" si="2">SUM(C11)-(E11)</f>
        <v>141526.82068965517</v>
      </c>
      <c r="G11" s="65">
        <f>SUM('14. S6 DCBP'!P11)</f>
        <v>6294.552790854068</v>
      </c>
      <c r="H11" s="65">
        <f>SUM(F11)-((G11)+(I10))</f>
        <v>134641.80537995964</v>
      </c>
      <c r="I11" s="65"/>
      <c r="J11" s="65">
        <f>SUM('14. S6 DCBP'!X11)</f>
        <v>6342.3228346456699</v>
      </c>
      <c r="K11" s="65">
        <f>SUM(H11)-((J11)+(L10))</f>
        <v>123348.89199413286</v>
      </c>
      <c r="L11" s="65"/>
      <c r="M11" s="65">
        <f>SUM('14. S6 DCBP'!H25)</f>
        <v>6418.4261036468333</v>
      </c>
      <c r="N11" s="65">
        <f>SUM(K11)-((M11)+(O10))</f>
        <v>112061.94381754937</v>
      </c>
      <c r="O11" s="65"/>
      <c r="P11" s="65">
        <f>SUM('14. S6 DCBP'!P25)</f>
        <v>6583.333333333333</v>
      </c>
      <c r="Q11" s="65">
        <f>SUM(N11)-((P11)+(R10))</f>
        <v>100628.61048421604</v>
      </c>
      <c r="R11" s="66"/>
      <c r="S11" s="65">
        <f>SUM('14. S6 DCBP'!X25)</f>
        <v>6721.3329275715159</v>
      </c>
      <c r="T11" s="65">
        <f>SUM(Q11)-((S11)+(U10)+(U12))</f>
        <v>87171.953357689024</v>
      </c>
      <c r="U11" s="65"/>
      <c r="V11" s="65">
        <f>SUM('14. S6 DCBP'!H40)</f>
        <v>6842.6365795724469</v>
      </c>
      <c r="W11" s="65">
        <f>SUM(T11)-((V11)+(X10)+(X12))</f>
        <v>69689.768084529875</v>
      </c>
      <c r="X11" s="65"/>
      <c r="Y11" s="65">
        <f>SUM('14. S6 DCBP'!P40)</f>
        <v>6725.8540822235063</v>
      </c>
      <c r="Z11" s="65">
        <f>SUM(W11)-((Y11)+(AA10)+(AA12))</f>
        <v>52694.921529810716</v>
      </c>
      <c r="AA11" s="65"/>
      <c r="AB11" s="65">
        <f>SUM('14. S6 DCBP'!X40)</f>
        <v>6463.7853107344599</v>
      </c>
      <c r="AC11" s="65">
        <f>SUM(Z11)-((AB11)+(AD10)+(AD12)+(AD13))</f>
        <v>36040.581694986453</v>
      </c>
      <c r="AD11" s="66"/>
      <c r="AE11" s="65">
        <f t="shared" si="0"/>
        <v>54874.423272926666</v>
      </c>
      <c r="AF11" s="65">
        <f t="shared" si="1"/>
        <v>89134.576727073334</v>
      </c>
      <c r="AG11" s="48"/>
    </row>
    <row r="12" spans="1:34" s="37" customFormat="1" ht="13.8" x14ac:dyDescent="0.3">
      <c r="A12" s="16" t="s">
        <v>16</v>
      </c>
      <c r="C12" s="65">
        <v>31309</v>
      </c>
      <c r="E12" s="18">
        <f>SUM('14. S6 DCBP'!H12)</f>
        <v>2649.5172413793098</v>
      </c>
      <c r="F12" s="65">
        <f t="shared" si="2"/>
        <v>28659.482758620688</v>
      </c>
      <c r="G12" s="65">
        <f>SUM('14. S6 DCBP'!P12)</f>
        <v>6402.1519838601207</v>
      </c>
      <c r="H12" s="65">
        <f t="shared" ref="H12:H26" si="3">SUM(F12)-(G12)</f>
        <v>22257.330774760569</v>
      </c>
      <c r="I12" s="65"/>
      <c r="J12" s="65">
        <f>SUM('14. S6 DCBP'!X12)</f>
        <v>6193.2086614173231</v>
      </c>
      <c r="K12" s="65">
        <f>SUM(H12)-(J12)</f>
        <v>16064.122113343245</v>
      </c>
      <c r="L12" s="65"/>
      <c r="M12" s="65">
        <f>SUM('14. S6 DCBP'!H26)</f>
        <v>6017.274472168906</v>
      </c>
      <c r="N12" s="65">
        <f>SUM(K12)-(M12)</f>
        <v>10046.84764117434</v>
      </c>
      <c r="O12" s="65"/>
      <c r="P12" s="65">
        <f>SUM('14. S6 DCBP'!P26)</f>
        <v>5991.666666666667</v>
      </c>
      <c r="Q12" s="65">
        <f>SUM(N12)-(P12)</f>
        <v>4055.1809745076725</v>
      </c>
      <c r="R12" s="66"/>
      <c r="S12" s="65">
        <f>SUM('14. S6 DCBP'!X26)</f>
        <v>5971.150334753499</v>
      </c>
      <c r="T12" s="48">
        <v>0</v>
      </c>
      <c r="U12" s="66">
        <f>SUM((Q12)-(S12))*(-1)</f>
        <v>1915.9693602458265</v>
      </c>
      <c r="V12" s="65">
        <f>SUM('14. S6 DCBP'!H41)</f>
        <v>6275.8313539192404</v>
      </c>
      <c r="W12" s="48">
        <v>0</v>
      </c>
      <c r="X12" s="66">
        <f>SUM((T12)-(V12))*(-1)</f>
        <v>6275.8313539192404</v>
      </c>
      <c r="Y12" s="65">
        <f>SUM('14. S6 DCBP'!P41)</f>
        <v>6053.8795599305122</v>
      </c>
      <c r="Z12" s="48">
        <v>0</v>
      </c>
      <c r="AA12" s="66">
        <f>SUM((W12)-(Y12))*(-1)</f>
        <v>6053.8795599305122</v>
      </c>
      <c r="AB12" s="65">
        <f>SUM('14. S6 DCBP'!X41)</f>
        <v>5735.395480225985</v>
      </c>
      <c r="AC12" s="48">
        <v>0</v>
      </c>
      <c r="AD12" s="66">
        <f>SUM((Z12)-(AB12))*(-1)</f>
        <v>5735.395480225985</v>
      </c>
      <c r="AE12" s="65">
        <f t="shared" si="0"/>
        <v>51290.075754321559</v>
      </c>
      <c r="AF12" s="66">
        <f t="shared" si="1"/>
        <v>-19981.075754321559</v>
      </c>
    </row>
    <row r="13" spans="1:34" s="37" customFormat="1" ht="13.8" x14ac:dyDescent="0.3">
      <c r="A13" s="16" t="s">
        <v>17</v>
      </c>
      <c r="C13" s="65">
        <v>18420</v>
      </c>
      <c r="E13" s="18">
        <f>SUM('14. S6 DCBP'!H13)</f>
        <v>790.20689655172396</v>
      </c>
      <c r="F13" s="65">
        <f t="shared" si="2"/>
        <v>17629.793103448275</v>
      </c>
      <c r="G13" s="65">
        <f>SUM('14. S6 DCBP'!P13)</f>
        <v>2055.1445864156012</v>
      </c>
      <c r="H13" s="65">
        <f t="shared" si="3"/>
        <v>15574.648517032674</v>
      </c>
      <c r="I13" s="65"/>
      <c r="J13" s="65">
        <f>SUM('14. S6 DCBP'!X13)</f>
        <v>2147.2440944881891</v>
      </c>
      <c r="K13" s="65">
        <f>SUM(H13)-(J13)</f>
        <v>13427.404422544485</v>
      </c>
      <c r="L13" s="65"/>
      <c r="M13" s="65">
        <f>SUM('14. S6 DCBP'!H27)</f>
        <v>2224.5681381957775</v>
      </c>
      <c r="N13" s="65">
        <f>SUM(K13)-(M13)</f>
        <v>11202.836284348708</v>
      </c>
      <c r="O13" s="65"/>
      <c r="P13" s="65">
        <f>SUM('14. S6 DCBP'!P27)</f>
        <v>2316.6666666666674</v>
      </c>
      <c r="Q13" s="65">
        <f>SUM(N13)-(P13)</f>
        <v>8886.1696176820406</v>
      </c>
      <c r="R13" s="66"/>
      <c r="S13" s="65">
        <f>SUM('14. S6 DCBP'!X27)</f>
        <v>2371.7894096165551</v>
      </c>
      <c r="T13" s="65">
        <f>SUM(Q13)-(S13)</f>
        <v>6514.3802080654859</v>
      </c>
      <c r="U13" s="65"/>
      <c r="V13" s="65">
        <f>SUM('14. S6 DCBP'!H42)</f>
        <v>2376.4845605700712</v>
      </c>
      <c r="W13" s="65">
        <f>SUM(T13)-(V13)</f>
        <v>4137.8956474954148</v>
      </c>
      <c r="X13" s="65"/>
      <c r="Y13" s="65">
        <f>SUM('14. S6 DCBP'!P42)</f>
        <v>2339.6931094383322</v>
      </c>
      <c r="Z13" s="65">
        <f>SUM((W13)-(Y13))</f>
        <v>1798.2025380570826</v>
      </c>
      <c r="AA13" s="66"/>
      <c r="AB13" s="65">
        <f>SUM('14. S6 DCBP'!X42)</f>
        <v>2255.3107344632754</v>
      </c>
      <c r="AC13" s="48">
        <v>0</v>
      </c>
      <c r="AD13" s="66">
        <f>SUM((Z13)-(AB13))*(-1)</f>
        <v>457.10819640619275</v>
      </c>
      <c r="AE13" s="65">
        <f t="shared" si="0"/>
        <v>18877.108196406196</v>
      </c>
      <c r="AF13" s="65">
        <f t="shared" si="1"/>
        <v>-457.10819640619593</v>
      </c>
    </row>
    <row r="14" spans="1:34" s="37" customFormat="1" ht="13.8" x14ac:dyDescent="0.3">
      <c r="A14" s="16" t="s">
        <v>18</v>
      </c>
      <c r="C14" s="65">
        <v>94319</v>
      </c>
      <c r="E14" s="18">
        <f>SUM('14. S6 DCBP'!H14)</f>
        <v>1436.3172413793102</v>
      </c>
      <c r="F14" s="65">
        <f t="shared" si="2"/>
        <v>92882.682758620693</v>
      </c>
      <c r="G14" s="65">
        <f>SUM('14. S6 DCBP'!P14)</f>
        <v>3819.7713517148618</v>
      </c>
      <c r="H14" s="65">
        <f t="shared" si="3"/>
        <v>89062.911406905827</v>
      </c>
      <c r="I14" s="65"/>
      <c r="J14" s="65">
        <f>SUM('14. S6 DCBP'!X14)</f>
        <v>4016.1417322834645</v>
      </c>
      <c r="K14" s="65">
        <f>SUM(H14)-((J14)+(L15))</f>
        <v>80972.835660875571</v>
      </c>
      <c r="L14" s="65"/>
      <c r="M14" s="65">
        <f>SUM('14. S6 DCBP'!H28)</f>
        <v>4202.9750479846452</v>
      </c>
      <c r="N14" s="65">
        <f>SUM(K14)-((M14)+(O15))</f>
        <v>72621.58806010781</v>
      </c>
      <c r="O14" s="65"/>
      <c r="P14" s="65">
        <f>SUM('14. S6 DCBP'!P28)</f>
        <v>4408.3333333333339</v>
      </c>
      <c r="Q14" s="65">
        <f>SUM(N14)-((P14)+(P15))</f>
        <v>64104.921393441138</v>
      </c>
      <c r="R14" s="66"/>
      <c r="S14" s="65">
        <f>SUM('14. S6 DCBP'!X28)</f>
        <v>4599.6043822276333</v>
      </c>
      <c r="T14" s="65">
        <f>SUM(Q14)-((S14)+(U15))</f>
        <v>55420.989561426526</v>
      </c>
      <c r="U14" s="65"/>
      <c r="V14" s="65">
        <f>SUM('14. S6 DCBP'!H43)</f>
        <v>5278.8004750593827</v>
      </c>
      <c r="W14" s="65">
        <f>SUM(T14)-((V14)+(X15))</f>
        <v>46147.236592305388</v>
      </c>
      <c r="X14" s="65"/>
      <c r="Y14" s="65">
        <f>SUM('14. S6 DCBP'!P43)</f>
        <v>5333.0341632889413</v>
      </c>
      <c r="Z14" s="65">
        <f>SUM(W14)-(Y14+AA15)</f>
        <v>36959.51221477209</v>
      </c>
      <c r="AA14" s="66"/>
      <c r="AB14" s="65">
        <f>SUM('14. S6 DCBP'!X43)</f>
        <v>5249.802259887002</v>
      </c>
      <c r="AC14" s="65">
        <f>SUM(Z14)-(AB14+AD15)</f>
        <v>28056.969841890739</v>
      </c>
      <c r="AD14" s="66"/>
      <c r="AE14" s="65">
        <f t="shared" si="0"/>
        <v>38344.779987158574</v>
      </c>
      <c r="AF14" s="65">
        <f t="shared" si="1"/>
        <v>55974.220012841426</v>
      </c>
      <c r="AG14" s="48"/>
    </row>
    <row r="15" spans="1:34" s="37" customFormat="1" ht="13.5" customHeight="1" x14ac:dyDescent="0.3">
      <c r="A15" s="16" t="s">
        <v>379</v>
      </c>
      <c r="C15" s="65">
        <v>6500</v>
      </c>
      <c r="E15" s="18">
        <f>SUM('14. S6 DCBP'!H15)</f>
        <v>1854.6620689655167</v>
      </c>
      <c r="F15" s="65">
        <f t="shared" si="2"/>
        <v>4645.3379310344835</v>
      </c>
      <c r="G15" s="65">
        <f>SUM('14. S6 DCBP'!P15)</f>
        <v>4454.6065904505704</v>
      </c>
      <c r="H15" s="66">
        <f t="shared" si="3"/>
        <v>190.73134058391315</v>
      </c>
      <c r="I15" s="66"/>
      <c r="J15" s="65">
        <f>SUM('14. S6 DCBP'!X15)</f>
        <v>4264.6653543307084</v>
      </c>
      <c r="K15" s="66">
        <v>0</v>
      </c>
      <c r="L15" s="66">
        <f>SUM((H15)-(J15))*(-1)</f>
        <v>4073.9340137467952</v>
      </c>
      <c r="M15" s="65">
        <f>SUM('14. S6 DCBP'!H29)</f>
        <v>4148.2725527831099</v>
      </c>
      <c r="N15" s="48">
        <v>0</v>
      </c>
      <c r="O15" s="66">
        <f>SUM((K15)-(M15))*(-1)</f>
        <v>4148.2725527831099</v>
      </c>
      <c r="P15" s="65">
        <f>SUM('14. S6 DCBP'!P29)</f>
        <v>4108.333333333333</v>
      </c>
      <c r="Q15" s="48">
        <v>0</v>
      </c>
      <c r="R15" s="66">
        <f t="shared" ref="R15" si="4">SUM((N15)-(P15))*(-1)</f>
        <v>4108.333333333333</v>
      </c>
      <c r="S15" s="65">
        <f>SUM('14. S6 DCBP'!X29)</f>
        <v>4084.3274497869747</v>
      </c>
      <c r="T15" s="48">
        <v>0</v>
      </c>
      <c r="U15" s="66">
        <f t="shared" ref="U15" si="5">SUM((Q15)-(S15))*(-1)</f>
        <v>4084.3274497869747</v>
      </c>
      <c r="V15" s="65">
        <f>SUM('14. S6 DCBP'!H44)</f>
        <v>3994.952494061758</v>
      </c>
      <c r="W15" s="48">
        <v>0</v>
      </c>
      <c r="X15" s="66">
        <f t="shared" ref="X15" si="6">SUM((T15)-(V15))*(-1)</f>
        <v>3994.952494061758</v>
      </c>
      <c r="Y15" s="65">
        <f>SUM('14. S6 DCBP'!P44)</f>
        <v>3854.6902142443537</v>
      </c>
      <c r="Z15" s="48">
        <v>0</v>
      </c>
      <c r="AA15" s="66">
        <f t="shared" ref="AA15" si="7">SUM((W15)-(Y15))*(-1)</f>
        <v>3854.6902142443537</v>
      </c>
      <c r="AB15" s="65">
        <f>SUM('14. S6 DCBP'!X44)</f>
        <v>3652.7401129943496</v>
      </c>
      <c r="AC15" s="48">
        <v>0</v>
      </c>
      <c r="AD15" s="66">
        <f t="shared" ref="AD15" si="8">SUM((Z15)-(AB15))*(-1)</f>
        <v>3652.7401129943496</v>
      </c>
      <c r="AE15" s="65">
        <f t="shared" si="0"/>
        <v>34417.250170950676</v>
      </c>
      <c r="AF15" s="66">
        <f t="shared" si="1"/>
        <v>-27917.250170950676</v>
      </c>
      <c r="AG15" s="65"/>
      <c r="AH15" s="65"/>
    </row>
    <row r="16" spans="1:34" s="43" customFormat="1" ht="12.75" x14ac:dyDescent="0.2">
      <c r="A16" s="15" t="s">
        <v>160</v>
      </c>
      <c r="C16" s="67">
        <f>SUM(C10:C15)</f>
        <v>301157</v>
      </c>
      <c r="E16" s="67">
        <f>SUM(E10:E15)</f>
        <v>11313.903448275862</v>
      </c>
      <c r="F16" s="67">
        <f t="shared" ref="F16:H16" si="9">SUM(F10:F15)</f>
        <v>289843.09655172419</v>
      </c>
      <c r="G16" s="67">
        <f>SUM(G10:G15)</f>
        <v>28115.6691324815</v>
      </c>
      <c r="H16" s="67">
        <f t="shared" si="9"/>
        <v>261727.42741924262</v>
      </c>
      <c r="I16" s="68">
        <f>SUM(I10:I15)</f>
        <v>590.46251884145113</v>
      </c>
      <c r="J16" s="67">
        <f>SUM(J10:J15)</f>
        <v>27914.173228346455</v>
      </c>
      <c r="K16" s="67">
        <f>SUM(K10:K14)</f>
        <v>233813.25419089617</v>
      </c>
      <c r="L16" s="68">
        <f>SUM(L10:L15)</f>
        <v>9024.5245649278986</v>
      </c>
      <c r="M16" s="67">
        <f>SUM(M10:M15)</f>
        <v>27880.038387715929</v>
      </c>
      <c r="N16" s="67">
        <f t="shared" ref="N16:X16" si="10">SUM(N10:N15)</f>
        <v>205933.21580318024</v>
      </c>
      <c r="O16" s="68">
        <f>SUM(O10:O15)</f>
        <v>9016.7946257197691</v>
      </c>
      <c r="P16" s="67">
        <f>SUM(P10:P15)</f>
        <v>28258.333333333332</v>
      </c>
      <c r="Q16" s="67">
        <f t="shared" si="10"/>
        <v>177674.8824698469</v>
      </c>
      <c r="R16" s="68">
        <f t="shared" si="10"/>
        <v>8958.3333333333321</v>
      </c>
      <c r="S16" s="67">
        <f>SUM(S10:S15)</f>
        <v>28567.559342665856</v>
      </c>
      <c r="T16" s="67">
        <f>SUM(T10:T15)</f>
        <v>149107.32312718104</v>
      </c>
      <c r="U16" s="68">
        <f>SUM(U10:U15)</f>
        <v>10819.65164874248</v>
      </c>
      <c r="V16" s="67">
        <f>SUM(V10:V15)</f>
        <v>29132.42280285036</v>
      </c>
      <c r="W16" s="67">
        <f t="shared" si="10"/>
        <v>119974.90032433068</v>
      </c>
      <c r="X16" s="68">
        <f t="shared" si="10"/>
        <v>14634.501187648457</v>
      </c>
      <c r="Y16" s="67">
        <f t="shared" ref="Y16:AF16" si="11">SUM(Y10:Y15)</f>
        <v>28522.264041690785</v>
      </c>
      <c r="Z16" s="67">
        <f t="shared" si="11"/>
        <v>91452.636282639898</v>
      </c>
      <c r="AA16" s="68">
        <f t="shared" si="11"/>
        <v>14123.682686740009</v>
      </c>
      <c r="AB16" s="67">
        <f t="shared" si="11"/>
        <v>27355.084745762699</v>
      </c>
      <c r="AC16" s="67">
        <f t="shared" si="11"/>
        <v>64097.551536877188</v>
      </c>
      <c r="AD16" s="68">
        <f t="shared" si="11"/>
        <v>13843.294637084155</v>
      </c>
      <c r="AE16" s="67">
        <f t="shared" si="11"/>
        <v>237059.44846312277</v>
      </c>
      <c r="AF16" s="68">
        <f t="shared" si="11"/>
        <v>64097.551536877218</v>
      </c>
      <c r="AG16" s="48"/>
    </row>
    <row r="17" spans="1:33" s="37" customFormat="1" ht="12.75" x14ac:dyDescent="0.2">
      <c r="A17" s="16" t="s">
        <v>162</v>
      </c>
      <c r="C17" s="65">
        <f>SUM(C10:C15)</f>
        <v>301157</v>
      </c>
      <c r="D17" s="65"/>
      <c r="E17" s="65">
        <f t="shared" ref="E17:J17" si="12">SUM(E10:E15)</f>
        <v>11313.903448275862</v>
      </c>
      <c r="F17" s="65">
        <f>SUM(C17)-(E17)</f>
        <v>289843.09655172413</v>
      </c>
      <c r="G17" s="65">
        <f t="shared" si="12"/>
        <v>28115.6691324815</v>
      </c>
      <c r="H17" s="65">
        <f>SUM(F17)-(G17)</f>
        <v>261727.42741924262</v>
      </c>
      <c r="I17" s="65"/>
      <c r="J17" s="65">
        <f t="shared" si="12"/>
        <v>27914.173228346455</v>
      </c>
      <c r="K17" s="65">
        <f>SUM(H17)-(J17)</f>
        <v>233813.25419089617</v>
      </c>
      <c r="L17" s="65"/>
      <c r="M17" s="65">
        <f>SUM(M10:M15)</f>
        <v>27880.038387715929</v>
      </c>
      <c r="N17" s="65">
        <f>SUM(K17)-(M17)</f>
        <v>205933.21580318024</v>
      </c>
      <c r="O17" s="65"/>
      <c r="P17" s="65">
        <f>SUM(P10:P15)</f>
        <v>28258.333333333332</v>
      </c>
      <c r="Q17" s="65">
        <f>SUM(N17)-(P17)</f>
        <v>177674.8824698469</v>
      </c>
      <c r="R17" s="65"/>
      <c r="S17" s="65">
        <f>SUM(S10:S15)</f>
        <v>28567.559342665856</v>
      </c>
      <c r="T17" s="65">
        <f>SUM(Q17)-(S17)</f>
        <v>149107.32312718104</v>
      </c>
      <c r="U17" s="65"/>
      <c r="V17" s="65">
        <f>SUM(V10:V15)</f>
        <v>29132.42280285036</v>
      </c>
      <c r="W17" s="65">
        <f>SUM(T17)-(V17)</f>
        <v>119974.90032433068</v>
      </c>
      <c r="X17" s="65"/>
      <c r="Y17" s="65">
        <f>SUM(Y10:Y15)</f>
        <v>28522.264041690785</v>
      </c>
      <c r="Z17" s="65">
        <f>SUM(W17)-(Y17)</f>
        <v>91452.636282639898</v>
      </c>
      <c r="AA17" s="65"/>
      <c r="AB17" s="65">
        <f>SUM(AB10:AB15)</f>
        <v>27355.084745762699</v>
      </c>
      <c r="AC17" s="65">
        <f>SUM(Z17)-(AB17)</f>
        <v>64097.551536877203</v>
      </c>
      <c r="AD17" s="66"/>
      <c r="AE17" s="65">
        <f>SUM(AE10:AE15)</f>
        <v>237059.44846312277</v>
      </c>
      <c r="AF17" s="66">
        <f>SUM(C17)-(AE17)</f>
        <v>64097.551536877232</v>
      </c>
      <c r="AG17" s="48"/>
    </row>
    <row r="18" spans="1:33" s="37" customFormat="1" ht="12.75" x14ac:dyDescent="0.2">
      <c r="A18" s="16"/>
      <c r="C18" s="65"/>
      <c r="E18" s="18"/>
      <c r="F18" s="65"/>
      <c r="G18" s="69" t="s">
        <v>206</v>
      </c>
      <c r="H18" s="66"/>
      <c r="I18" s="66"/>
      <c r="L18" s="66"/>
      <c r="M18" s="65"/>
      <c r="N18" s="48"/>
      <c r="O18" s="48"/>
      <c r="P18" s="65"/>
      <c r="Q18" s="48"/>
      <c r="R18" s="48"/>
      <c r="S18" s="65"/>
      <c r="T18" s="48"/>
      <c r="U18" s="48"/>
      <c r="V18" s="65"/>
      <c r="W18" s="48"/>
      <c r="X18" s="48"/>
      <c r="Y18" s="65"/>
      <c r="Z18" s="48"/>
      <c r="AA18" s="48"/>
      <c r="AB18" s="65"/>
      <c r="AC18" s="48"/>
      <c r="AE18" s="65"/>
      <c r="AF18" s="67"/>
    </row>
    <row r="19" spans="1:33" s="37" customFormat="1" ht="12.75" x14ac:dyDescent="0.2">
      <c r="A19" s="16"/>
      <c r="C19" s="65"/>
      <c r="E19" s="18"/>
      <c r="F19" s="65"/>
      <c r="G19" s="65"/>
      <c r="H19" s="66"/>
      <c r="I19" s="66"/>
      <c r="J19" s="69" t="s">
        <v>164</v>
      </c>
      <c r="L19" s="66"/>
      <c r="M19" s="65"/>
      <c r="N19" s="48"/>
      <c r="O19" s="48"/>
      <c r="P19" s="65"/>
      <c r="Q19" s="48"/>
      <c r="R19" s="48"/>
      <c r="S19" s="65"/>
      <c r="T19" s="48"/>
      <c r="U19" s="48"/>
      <c r="V19" s="65"/>
      <c r="W19" s="48"/>
      <c r="X19" s="48"/>
      <c r="Y19" s="65"/>
      <c r="Z19" s="48"/>
      <c r="AA19" s="48"/>
      <c r="AB19" s="65"/>
      <c r="AC19" s="48"/>
      <c r="AE19" s="65"/>
      <c r="AF19" s="65"/>
    </row>
    <row r="20" spans="1:33" s="37" customFormat="1" ht="12.75" x14ac:dyDescent="0.2">
      <c r="A20" s="16"/>
      <c r="C20" s="65"/>
      <c r="E20" s="18"/>
      <c r="F20" s="65"/>
      <c r="G20" s="65"/>
      <c r="H20" s="66"/>
      <c r="I20" s="66"/>
      <c r="J20" s="65"/>
      <c r="K20" s="69"/>
      <c r="L20" s="66"/>
      <c r="M20" s="65"/>
      <c r="N20" s="48"/>
      <c r="O20" s="48"/>
      <c r="P20" s="65"/>
      <c r="Q20" s="48"/>
      <c r="S20" s="69" t="s">
        <v>165</v>
      </c>
      <c r="W20" s="48"/>
      <c r="X20" s="48"/>
      <c r="Y20" s="65"/>
      <c r="Z20" s="48"/>
      <c r="AA20" s="48"/>
      <c r="AB20" s="65"/>
      <c r="AC20" s="48"/>
      <c r="AE20" s="65"/>
      <c r="AF20" s="65"/>
    </row>
    <row r="21" spans="1:33" s="37" customFormat="1" ht="12.75" x14ac:dyDescent="0.2">
      <c r="A21" s="16"/>
      <c r="C21" s="65"/>
      <c r="E21" s="18"/>
      <c r="F21" s="65"/>
      <c r="G21" s="65"/>
      <c r="H21" s="66"/>
      <c r="I21" s="66"/>
      <c r="J21" s="65"/>
      <c r="K21" s="69"/>
      <c r="L21" s="66"/>
      <c r="M21" s="65"/>
      <c r="N21" s="48"/>
      <c r="O21" s="48"/>
      <c r="P21" s="65"/>
      <c r="Q21" s="48"/>
      <c r="R21" s="48"/>
      <c r="S21" s="65"/>
      <c r="T21" s="69"/>
      <c r="U21" s="69"/>
      <c r="V21" s="65"/>
      <c r="Y21" s="69"/>
      <c r="AA21" s="48"/>
      <c r="AB21" s="69" t="s">
        <v>207</v>
      </c>
      <c r="AC21" s="48"/>
      <c r="AE21" s="65"/>
      <c r="AF21" s="65"/>
    </row>
    <row r="22" spans="1:33" s="37" customFormat="1" ht="12.75" x14ac:dyDescent="0.2">
      <c r="A22" s="16"/>
      <c r="C22" s="65"/>
      <c r="E22" s="18"/>
      <c r="F22" s="65"/>
      <c r="G22" s="65"/>
      <c r="H22" s="66"/>
      <c r="I22" s="66"/>
      <c r="J22" s="65"/>
      <c r="K22" s="69"/>
      <c r="L22" s="66"/>
      <c r="M22" s="65"/>
      <c r="N22" s="48"/>
      <c r="O22" s="48"/>
      <c r="P22" s="65"/>
      <c r="Q22" s="48"/>
      <c r="R22" s="48"/>
      <c r="S22" s="65"/>
      <c r="T22" s="69"/>
      <c r="U22" s="69"/>
      <c r="V22" s="65"/>
      <c r="Y22" s="65"/>
      <c r="Z22" s="69"/>
      <c r="AA22" s="69"/>
      <c r="AB22" s="65"/>
      <c r="AC22" s="70"/>
      <c r="AE22" s="65"/>
      <c r="AF22" s="65"/>
    </row>
    <row r="23" spans="1:33" s="37" customFormat="1" ht="12.75" x14ac:dyDescent="0.2">
      <c r="A23" s="16"/>
      <c r="C23" s="65"/>
      <c r="E23" s="18"/>
      <c r="F23" s="65"/>
      <c r="G23" s="65"/>
      <c r="H23" s="66"/>
      <c r="I23" s="66"/>
      <c r="J23" s="65"/>
      <c r="K23" s="69"/>
      <c r="L23" s="66"/>
      <c r="M23" s="65"/>
      <c r="N23" s="48"/>
      <c r="O23" s="48"/>
      <c r="P23" s="65"/>
      <c r="Q23" s="48"/>
      <c r="R23" s="48"/>
      <c r="S23" s="65"/>
      <c r="T23" s="69"/>
      <c r="U23" s="69"/>
      <c r="V23" s="65"/>
      <c r="Y23" s="65"/>
      <c r="Z23" s="69"/>
      <c r="AA23" s="69"/>
      <c r="AB23" s="65"/>
      <c r="AC23" s="70"/>
      <c r="AE23" s="65"/>
      <c r="AF23" s="65"/>
    </row>
    <row r="24" spans="1:33" s="37" customFormat="1" ht="12.75" x14ac:dyDescent="0.2">
      <c r="A24" s="16" t="s">
        <v>19</v>
      </c>
      <c r="C24" s="65">
        <v>130658</v>
      </c>
      <c r="E24" s="18">
        <f>SUM('14. S6 DCBP'!H17)</f>
        <v>1325.5128205128201</v>
      </c>
      <c r="F24" s="65">
        <f t="shared" si="2"/>
        <v>129332.48717948719</v>
      </c>
      <c r="G24" s="65">
        <f>SUM('14. S6 DCBP'!P17)</f>
        <v>2926.5165728580364</v>
      </c>
      <c r="H24" s="65">
        <f t="shared" si="3"/>
        <v>126405.97060662915</v>
      </c>
      <c r="I24" s="65"/>
      <c r="J24" s="65">
        <f>SUM('14. S6 DCBP'!X17)</f>
        <v>2830.8841463414647</v>
      </c>
      <c r="K24" s="65">
        <f>SUM(H24)-(J24)</f>
        <v>123575.08646028768</v>
      </c>
      <c r="L24" s="65"/>
      <c r="M24" s="65">
        <f>SUM('14. S6 DCBP'!H31)</f>
        <v>2587.7453896490183</v>
      </c>
      <c r="N24" s="65">
        <f>SUM(K24)-(M24)</f>
        <v>120987.34107063866</v>
      </c>
      <c r="O24" s="65"/>
      <c r="P24" s="65">
        <f>SUM('14. S6 DCBP'!P31)</f>
        <v>2335.0348027842219</v>
      </c>
      <c r="Q24" s="65">
        <f>SUM(N24)-(P24)</f>
        <v>118652.30626785444</v>
      </c>
      <c r="R24" s="65"/>
      <c r="S24" s="65">
        <f>SUM('14. S6 DCBP'!X31)</f>
        <v>2030.6168647425006</v>
      </c>
      <c r="T24" s="65">
        <f>SUM(Q24)-(S24)</f>
        <v>116621.68940311193</v>
      </c>
      <c r="U24" s="65"/>
      <c r="V24" s="65">
        <f>SUM('14. S6 DCBP'!H46)</f>
        <v>2019.8675496688741</v>
      </c>
      <c r="W24" s="65">
        <f>SUM(T24)-(V24)</f>
        <v>114601.82185344305</v>
      </c>
      <c r="X24" s="65"/>
      <c r="Y24" s="65">
        <f>SUM('14. S6 DCBP'!P46)</f>
        <v>2104.4133476856832</v>
      </c>
      <c r="Z24" s="65">
        <f>SUM(W24)-((Y24)+(AA25))</f>
        <v>112497.40850575737</v>
      </c>
      <c r="AA24" s="65"/>
      <c r="AB24" s="65">
        <f>SUM('14. S6 DCBP'!X46)</f>
        <v>2184.8739495798322</v>
      </c>
      <c r="AC24" s="65">
        <f>SUM(Z24)-((AB24)+(AD25))</f>
        <v>110312.53455617753</v>
      </c>
      <c r="AE24" s="65">
        <f>SUM(E24,G24,J24,M24,P24,S24,V24,Y24,AB24)</f>
        <v>20345.465443822453</v>
      </c>
      <c r="AF24" s="65">
        <f>SUM(C24)-(AE24)</f>
        <v>110312.53455617755</v>
      </c>
    </row>
    <row r="25" spans="1:33" s="37" customFormat="1" ht="12.75" x14ac:dyDescent="0.2">
      <c r="A25" s="16" t="s">
        <v>20</v>
      </c>
      <c r="C25" s="65">
        <v>24140</v>
      </c>
      <c r="E25" s="18">
        <f>SUM('14. S6 DCBP'!H18)</f>
        <v>814.24358974358927</v>
      </c>
      <c r="F25" s="65">
        <f t="shared" si="2"/>
        <v>23325.75641025641</v>
      </c>
      <c r="G25" s="65">
        <f>SUM('14. S6 DCBP'!P18)</f>
        <v>1797.7173233270789</v>
      </c>
      <c r="H25" s="65">
        <f t="shared" si="3"/>
        <v>21528.03908692933</v>
      </c>
      <c r="I25" s="65"/>
      <c r="J25" s="65">
        <f>SUM('14. S6 DCBP'!X18)</f>
        <v>1704.7865853658541</v>
      </c>
      <c r="K25" s="65">
        <f>SUM(H25)-(J25)</f>
        <v>19823.252501563475</v>
      </c>
      <c r="L25" s="65"/>
      <c r="M25" s="65">
        <f>SUM('14. S6 DCBP'!H32)</f>
        <v>1557.1088637715645</v>
      </c>
      <c r="N25" s="65">
        <f>SUM(K25)-(M25)</f>
        <v>18266.143637791909</v>
      </c>
      <c r="O25" s="65"/>
      <c r="P25" s="65">
        <f>SUM('14. S6 DCBP'!P32)</f>
        <v>1406.9605568445468</v>
      </c>
      <c r="Q25" s="65">
        <f>SUM(N25)-(P25)</f>
        <v>16859.183080947361</v>
      </c>
      <c r="R25" s="65"/>
      <c r="S25" s="65">
        <f>SUM('14. S6 DCBP'!X32)</f>
        <v>1250.7640067911707</v>
      </c>
      <c r="T25" s="65">
        <f>SUM(Q25)-(S25)</f>
        <v>15608.419074156191</v>
      </c>
      <c r="U25" s="65"/>
      <c r="V25" s="65">
        <f>SUM('14. S6 DCBP'!H47)</f>
        <v>1302.4282560706401</v>
      </c>
      <c r="W25" s="65">
        <f>SUM(T25)-(V25)</f>
        <v>14305.990818085551</v>
      </c>
      <c r="X25" s="65"/>
      <c r="Y25" s="65">
        <f>SUM('14. S6 DCBP'!P47)</f>
        <v>1372.4434876210978</v>
      </c>
      <c r="Z25" s="65">
        <f>SUM((W25)-(Y25))</f>
        <v>12933.547330464453</v>
      </c>
      <c r="AA25" s="66"/>
      <c r="AB25" s="65">
        <f>SUM('14. S6 DCBP'!X47)</f>
        <v>1439.0756302521008</v>
      </c>
      <c r="AC25" s="65">
        <f>SUM((Z25)-(AB25))</f>
        <v>11494.471700212353</v>
      </c>
      <c r="AD25" s="66"/>
      <c r="AE25" s="65">
        <f>SUM(E25,G25,J25,M25,P25,S25,V25,Y25,AB25)</f>
        <v>12645.528299787642</v>
      </c>
      <c r="AF25" s="65">
        <f>SUM(C25)-(AE25)</f>
        <v>11494.471700212358</v>
      </c>
      <c r="AG25" s="48"/>
    </row>
    <row r="26" spans="1:33" s="37" customFormat="1" ht="13.8" x14ac:dyDescent="0.3">
      <c r="A26" s="16" t="s">
        <v>21</v>
      </c>
      <c r="C26" s="65">
        <v>116284</v>
      </c>
      <c r="E26" s="18">
        <f>SUM('14. S6 DCBP'!H19)</f>
        <v>854.82051282051248</v>
      </c>
      <c r="F26" s="65">
        <f t="shared" si="2"/>
        <v>115429.17948717948</v>
      </c>
      <c r="G26" s="65">
        <f>SUM('14. S6 DCBP'!P19)</f>
        <v>1881.3320825515948</v>
      </c>
      <c r="H26" s="65">
        <f t="shared" si="3"/>
        <v>113547.84740462789</v>
      </c>
      <c r="I26" s="65"/>
      <c r="J26" s="65">
        <f>SUM('14. S6 DCBP'!X19)</f>
        <v>1861.1890243902442</v>
      </c>
      <c r="K26" s="65">
        <f>SUM(H26)-(J26)</f>
        <v>111686.65838023764</v>
      </c>
      <c r="L26" s="65"/>
      <c r="M26" s="65">
        <f>SUM('14. S6 DCBP'!H33)</f>
        <v>1695.4193932183223</v>
      </c>
      <c r="N26" s="65">
        <f>SUM(K26)-(M26)</f>
        <v>109991.23898701931</v>
      </c>
      <c r="O26" s="65"/>
      <c r="P26" s="65">
        <f>SUM('14. S6 DCBP'!P33)</f>
        <v>1522.0417633410673</v>
      </c>
      <c r="Q26" s="65">
        <f>SUM(N26)-(P26)</f>
        <v>108469.19722367825</v>
      </c>
      <c r="R26" s="65"/>
      <c r="S26" s="65">
        <f>SUM('14. S6 DCBP'!X33)</f>
        <v>1328.7492925863032</v>
      </c>
      <c r="T26" s="65">
        <f>SUM(Q26)-(S26)</f>
        <v>107140.44793109194</v>
      </c>
      <c r="U26" s="65"/>
      <c r="V26" s="65">
        <f>SUM('14. S6 DCBP'!H48)</f>
        <v>1313.4657836644592</v>
      </c>
      <c r="W26" s="65">
        <f>SUM(T26)-(V26)</f>
        <v>105826.98214742748</v>
      </c>
      <c r="X26" s="65"/>
      <c r="Y26" s="65">
        <f>SUM('14. S6 DCBP'!P48)</f>
        <v>1369.7524219590957</v>
      </c>
      <c r="Z26" s="65">
        <f>SUM(W26)-(Y26)</f>
        <v>104457.22972546838</v>
      </c>
      <c r="AA26" s="65"/>
      <c r="AB26" s="65">
        <f>SUM('14. S6 DCBP'!X48)</f>
        <v>1423.3193277310925</v>
      </c>
      <c r="AC26" s="65">
        <f>SUM(Z26)-(AB26)</f>
        <v>103033.91039773729</v>
      </c>
      <c r="AE26" s="65">
        <f>SUM(E26,G26,J26,M26,P26,S26,V26,Y26,AB26)</f>
        <v>13250.089602262691</v>
      </c>
      <c r="AF26" s="65">
        <f>SUM(C26)-(AE26)</f>
        <v>103033.91039773732</v>
      </c>
    </row>
    <row r="27" spans="1:33" s="43" customFormat="1" ht="13.8" x14ac:dyDescent="0.3">
      <c r="A27" s="15" t="s">
        <v>160</v>
      </c>
      <c r="C27" s="67">
        <f>SUM(C24:C26)</f>
        <v>271082</v>
      </c>
      <c r="E27" s="71">
        <f>SUM(E24:E26)</f>
        <v>2994.576923076922</v>
      </c>
      <c r="F27" s="67">
        <f t="shared" ref="F27:K27" si="13">SUM(F24:F26)</f>
        <v>268087.42307692306</v>
      </c>
      <c r="G27" s="67">
        <f>SUM(G24:G26)</f>
        <v>6605.5659787367103</v>
      </c>
      <c r="H27" s="67">
        <f t="shared" si="13"/>
        <v>261481.85709818636</v>
      </c>
      <c r="I27" s="67"/>
      <c r="J27" s="67">
        <f>SUM(J24:J26)</f>
        <v>6396.8597560975631</v>
      </c>
      <c r="K27" s="67">
        <f t="shared" si="13"/>
        <v>255084.99734208878</v>
      </c>
      <c r="L27" s="67"/>
      <c r="M27" s="67">
        <f>SUM(M24:M26)</f>
        <v>5840.2736466389051</v>
      </c>
      <c r="N27" s="67">
        <f t="shared" ref="N27:W27" si="14">SUM(N24:N26)</f>
        <v>249244.72369544988</v>
      </c>
      <c r="O27" s="67"/>
      <c r="P27" s="67">
        <f>SUM(P24:P26)</f>
        <v>5264.0371229698358</v>
      </c>
      <c r="Q27" s="67">
        <f t="shared" si="14"/>
        <v>243980.68657248002</v>
      </c>
      <c r="R27" s="67"/>
      <c r="S27" s="67">
        <f>SUM(S24:S26)</f>
        <v>4610.1301641199743</v>
      </c>
      <c r="T27" s="67">
        <f t="shared" si="14"/>
        <v>239370.55640836008</v>
      </c>
      <c r="U27" s="67"/>
      <c r="V27" s="67">
        <f>SUM(V24:V26)</f>
        <v>4635.7615894039736</v>
      </c>
      <c r="W27" s="67">
        <f t="shared" si="14"/>
        <v>234734.79481895608</v>
      </c>
      <c r="X27" s="67"/>
      <c r="Y27" s="67">
        <f>SUM(Y24:Y26)</f>
        <v>4846.6092572658772</v>
      </c>
      <c r="Z27" s="67">
        <f>SUM(Z24,Z26)</f>
        <v>216954.63823122575</v>
      </c>
      <c r="AA27" s="67"/>
      <c r="AB27" s="67">
        <f>SUM(AB24:AB26)</f>
        <v>5047.268907563026</v>
      </c>
      <c r="AC27" s="67">
        <f>SUM(AC24:AC26)</f>
        <v>224840.91665412718</v>
      </c>
      <c r="AE27" s="67">
        <f>SUM(AE24:AE26)</f>
        <v>46241.083345872787</v>
      </c>
      <c r="AF27" s="67">
        <f>SUM(AF24:AF26)</f>
        <v>224840.91665412721</v>
      </c>
      <c r="AG27" s="48"/>
    </row>
    <row r="28" spans="1:33" s="37" customFormat="1" ht="13.8" x14ac:dyDescent="0.3">
      <c r="A28" s="16" t="s">
        <v>162</v>
      </c>
      <c r="C28" s="65">
        <f>SUM(C21:C26)</f>
        <v>271082</v>
      </c>
      <c r="D28" s="65"/>
      <c r="E28" s="65">
        <f>SUM(E24:E26)</f>
        <v>2994.576923076922</v>
      </c>
      <c r="F28" s="65">
        <f>SUM(C28)-(E28)</f>
        <v>268087.42307692306</v>
      </c>
      <c r="G28" s="65">
        <f>SUM(G24:G26)</f>
        <v>6605.5659787367103</v>
      </c>
      <c r="H28" s="65">
        <f>SUM(F28)-(G28)</f>
        <v>261481.85709818636</v>
      </c>
      <c r="I28" s="65"/>
      <c r="J28" s="65">
        <f>SUM(J24:J26)</f>
        <v>6396.8597560975631</v>
      </c>
      <c r="K28" s="65">
        <f>SUM(H28)-(J28)</f>
        <v>255084.99734208878</v>
      </c>
      <c r="L28" s="65"/>
      <c r="M28" s="65">
        <f>SUM(M24:M26)</f>
        <v>5840.2736466389051</v>
      </c>
      <c r="N28" s="65">
        <f>SUM(K28)-(M28)</f>
        <v>249244.72369544988</v>
      </c>
      <c r="O28" s="65"/>
      <c r="P28" s="65">
        <f>SUM(P24:P26)</f>
        <v>5264.0371229698358</v>
      </c>
      <c r="Q28" s="65">
        <f>SUM(N28)-(P28)</f>
        <v>243980.68657248004</v>
      </c>
      <c r="R28" s="65"/>
      <c r="S28" s="65">
        <f>SUM(S24:S26)</f>
        <v>4610.1301641199743</v>
      </c>
      <c r="T28" s="65">
        <f>SUM(Q28)-(S28)</f>
        <v>239370.55640836008</v>
      </c>
      <c r="U28" s="65"/>
      <c r="V28" s="65">
        <f>SUM(V24:V26)</f>
        <v>4635.7615894039736</v>
      </c>
      <c r="W28" s="65">
        <f>SUM(T28)-(V28)</f>
        <v>234734.79481895611</v>
      </c>
      <c r="X28" s="65"/>
      <c r="Y28" s="65">
        <f>SUM(Y24:Y26)</f>
        <v>4846.6092572658772</v>
      </c>
      <c r="Z28" s="65">
        <f>SUM(W28)-(Y28)</f>
        <v>229888.18556169025</v>
      </c>
      <c r="AA28" s="65"/>
      <c r="AB28" s="65">
        <f>SUM(AB24:AB26)</f>
        <v>5047.268907563026</v>
      </c>
      <c r="AC28" s="65">
        <f>SUM(Z28)-(AB28)</f>
        <v>224840.91665412721</v>
      </c>
      <c r="AD28" s="66"/>
      <c r="AE28" s="65">
        <f>SUM(AE24:AE26)</f>
        <v>46241.083345872787</v>
      </c>
      <c r="AF28" s="65">
        <f>SUM(C28)-(AE28)</f>
        <v>224840.91665412721</v>
      </c>
      <c r="AG28" s="48"/>
    </row>
    <row r="29" spans="1:33" s="26" customFormat="1" x14ac:dyDescent="0.3">
      <c r="A29" s="15"/>
      <c r="C29" s="54"/>
      <c r="E29" s="72"/>
      <c r="F29" s="54"/>
      <c r="G29" s="54"/>
      <c r="H29" s="54"/>
      <c r="I29" s="54"/>
      <c r="J29" s="54"/>
      <c r="K29" s="54"/>
      <c r="L29" s="54"/>
      <c r="M29" s="54"/>
      <c r="N29" s="54"/>
      <c r="O29" s="54"/>
      <c r="P29" s="54"/>
      <c r="Q29" s="54"/>
      <c r="R29" s="54"/>
      <c r="S29" s="54"/>
      <c r="T29" s="54"/>
      <c r="U29" s="54"/>
      <c r="V29" s="54"/>
      <c r="W29" s="54"/>
      <c r="X29" s="54"/>
      <c r="Y29" s="69"/>
      <c r="Z29" s="54"/>
      <c r="AA29" s="54"/>
      <c r="AB29" s="54"/>
      <c r="AC29" s="54"/>
      <c r="AE29" s="67"/>
      <c r="AF29" s="67"/>
      <c r="AG29" s="69"/>
    </row>
    <row r="30" spans="1:33" s="26" customFormat="1" x14ac:dyDescent="0.3">
      <c r="A30" s="15"/>
      <c r="C30" s="54"/>
      <c r="E30" s="72"/>
      <c r="F30" s="54"/>
      <c r="G30" s="54"/>
      <c r="H30" s="54"/>
      <c r="I30" s="54"/>
      <c r="J30" s="54"/>
      <c r="K30" s="54"/>
      <c r="L30" s="54"/>
      <c r="M30" s="54"/>
      <c r="N30" s="54"/>
      <c r="O30" s="54"/>
      <c r="P30" s="54"/>
      <c r="Q30" s="54"/>
      <c r="R30" s="54"/>
      <c r="S30" s="54"/>
      <c r="T30" s="54"/>
      <c r="U30" s="54"/>
      <c r="V30" s="54"/>
      <c r="W30" s="54"/>
      <c r="X30" s="54"/>
      <c r="Y30" s="69"/>
      <c r="Z30" s="54"/>
      <c r="AA30" s="54"/>
      <c r="AB30" s="54"/>
      <c r="AC30" s="54"/>
      <c r="AE30" s="67"/>
      <c r="AF30" s="67"/>
      <c r="AG30" s="69"/>
    </row>
    <row r="31" spans="1:33" s="22" customFormat="1" ht="28.8" x14ac:dyDescent="0.3">
      <c r="A31" s="73" t="s">
        <v>387</v>
      </c>
      <c r="C31" s="74">
        <f>SUM(C16,C27)</f>
        <v>572239</v>
      </c>
      <c r="E31" s="75">
        <f t="shared" ref="E31:K31" si="15">SUM(E16,E27)</f>
        <v>14308.480371352784</v>
      </c>
      <c r="F31" s="74">
        <f t="shared" si="15"/>
        <v>557930.51962864725</v>
      </c>
      <c r="G31" s="74">
        <f t="shared" si="15"/>
        <v>34721.235111218208</v>
      </c>
      <c r="H31" s="74">
        <f t="shared" si="15"/>
        <v>523209.28451742895</v>
      </c>
      <c r="I31" s="74"/>
      <c r="J31" s="74">
        <f t="shared" si="15"/>
        <v>34311.03298444402</v>
      </c>
      <c r="K31" s="74">
        <f t="shared" si="15"/>
        <v>488898.25153298496</v>
      </c>
      <c r="M31" s="74">
        <f>SUM(M16,M27)</f>
        <v>33720.312034354836</v>
      </c>
      <c r="N31" s="74">
        <f>SUM(N16,N27)</f>
        <v>455177.93949863012</v>
      </c>
      <c r="O31" s="74"/>
      <c r="P31" s="74">
        <f>SUM(P16,P27)</f>
        <v>33522.370456303164</v>
      </c>
      <c r="Q31" s="74">
        <f>SUM(Q16,Q27)</f>
        <v>421655.56904232688</v>
      </c>
      <c r="R31" s="74"/>
      <c r="S31" s="74">
        <f>SUM(S16,S27)</f>
        <v>33177.689506785828</v>
      </c>
      <c r="T31" s="74">
        <f>SUM(T16,T27)</f>
        <v>388477.87953554111</v>
      </c>
      <c r="U31" s="74"/>
      <c r="V31" s="74">
        <f>SUM(V16,V27)</f>
        <v>33768.184392254334</v>
      </c>
      <c r="W31" s="74">
        <f>SUM(W16,W27)</f>
        <v>354709.69514328678</v>
      </c>
      <c r="X31" s="74"/>
      <c r="Y31" s="74">
        <f>SUM(Y16,Y27)</f>
        <v>33368.873298956663</v>
      </c>
      <c r="Z31" s="74">
        <f>SUM(Z16,Z27)</f>
        <v>308407.27451386565</v>
      </c>
      <c r="AA31" s="74"/>
      <c r="AB31" s="74">
        <f>SUM(AB16,AB27)</f>
        <v>32402.353653325725</v>
      </c>
      <c r="AC31" s="74">
        <f>SUM(AC16,AC27)</f>
        <v>288938.46819100436</v>
      </c>
      <c r="AE31" s="74">
        <f>SUM(AE16,AE27)</f>
        <v>283300.53180899553</v>
      </c>
      <c r="AF31" s="74">
        <f>SUM(C31)-(AE31)</f>
        <v>288938.46819100447</v>
      </c>
    </row>
    <row r="32" spans="1:33" s="28" customFormat="1" ht="28.8" x14ac:dyDescent="0.3">
      <c r="A32" s="76" t="s">
        <v>388</v>
      </c>
      <c r="C32" s="29">
        <f>SUM(C17,C28)</f>
        <v>572239</v>
      </c>
      <c r="E32" s="36">
        <f>SUM(E17,E28)</f>
        <v>14308.480371352784</v>
      </c>
      <c r="F32" s="29">
        <f>SUM(C32)-(E32)</f>
        <v>557930.51962864725</v>
      </c>
      <c r="G32" s="29">
        <f>SUM(G17,G28)</f>
        <v>34721.235111218208</v>
      </c>
      <c r="H32" s="29">
        <f>SUM(F32)-(G32)</f>
        <v>523209.28451742907</v>
      </c>
      <c r="I32" s="29"/>
      <c r="J32" s="29">
        <f>SUM(J17,J28)</f>
        <v>34311.03298444402</v>
      </c>
      <c r="K32" s="29">
        <f>SUM(H32)-(J32)</f>
        <v>488898.25153298507</v>
      </c>
      <c r="M32" s="29">
        <f>SUM(M17,M28)</f>
        <v>33720.312034354836</v>
      </c>
      <c r="N32" s="29">
        <f>SUM(K32)-(M32)</f>
        <v>455177.93949863024</v>
      </c>
      <c r="O32" s="29"/>
      <c r="P32" s="29">
        <f>SUM(P17,P28)</f>
        <v>33522.370456303164</v>
      </c>
      <c r="Q32" s="29">
        <f>SUM(N32)-(P32)</f>
        <v>421655.56904232706</v>
      </c>
      <c r="R32" s="29"/>
      <c r="S32" s="29">
        <f>SUM(S17,S28)</f>
        <v>33177.689506785828</v>
      </c>
      <c r="T32" s="29">
        <f>SUM(Q32)-(S32)</f>
        <v>388477.87953554123</v>
      </c>
      <c r="U32" s="29"/>
      <c r="V32" s="29">
        <f>SUM(V17,V28)</f>
        <v>33768.184392254334</v>
      </c>
      <c r="W32" s="29">
        <f>SUM(T32)-(V32)</f>
        <v>354709.6951432869</v>
      </c>
      <c r="X32" s="29"/>
      <c r="Y32" s="29">
        <f>SUM(Y17,Y28)</f>
        <v>33368.873298956663</v>
      </c>
      <c r="Z32" s="29">
        <f>SUM(W32)-(Y32)</f>
        <v>321340.82184433023</v>
      </c>
      <c r="AA32" s="29"/>
      <c r="AB32" s="29">
        <f>SUM(AB17,AB28)</f>
        <v>32402.353653325725</v>
      </c>
      <c r="AC32" s="29">
        <f>SUM(Z32)-(AB32)</f>
        <v>288938.46819100453</v>
      </c>
      <c r="AE32" s="29">
        <f>SUM(AE17,AE28)</f>
        <v>283300.53180899553</v>
      </c>
      <c r="AF32" s="29">
        <f>SUM(C32)-(AE32)</f>
        <v>288938.46819100447</v>
      </c>
    </row>
    <row r="33" spans="1:31" x14ac:dyDescent="0.3">
      <c r="AA33" s="69"/>
      <c r="AD33" s="69"/>
    </row>
    <row r="34" spans="1:31" x14ac:dyDescent="0.3">
      <c r="A34" s="26" t="s">
        <v>169</v>
      </c>
    </row>
    <row r="35" spans="1:31" s="62" customFormat="1" x14ac:dyDescent="0.3">
      <c r="A35" s="77"/>
      <c r="C35" s="61"/>
      <c r="E35" s="61"/>
      <c r="F35" s="61"/>
      <c r="G35" s="61"/>
      <c r="H35" s="61"/>
      <c r="I35" s="61"/>
      <c r="J35" s="61"/>
    </row>
    <row r="36" spans="1:31" ht="63" thickBot="1" x14ac:dyDescent="0.35">
      <c r="A36" s="15"/>
      <c r="C36" s="63" t="s">
        <v>43</v>
      </c>
      <c r="D36" s="63"/>
      <c r="E36" s="59" t="s">
        <v>170</v>
      </c>
      <c r="F36" s="59" t="s">
        <v>148</v>
      </c>
      <c r="G36" s="64" t="s">
        <v>171</v>
      </c>
      <c r="H36" s="59" t="s">
        <v>172</v>
      </c>
      <c r="I36" s="59" t="s">
        <v>155</v>
      </c>
      <c r="J36" s="64" t="s">
        <v>173</v>
      </c>
    </row>
    <row r="37" spans="1:31" x14ac:dyDescent="0.3">
      <c r="A37" s="16" t="s">
        <v>14</v>
      </c>
      <c r="B37" s="37"/>
      <c r="C37" s="65">
        <v>6600</v>
      </c>
      <c r="D37" s="65"/>
      <c r="E37" s="65">
        <f t="shared" ref="E37:E42" si="16">SUM(E10,G10,J10,M10,P10)</f>
        <v>21859.575142959213</v>
      </c>
      <c r="F37" s="66">
        <f t="shared" ref="F37:F42" si="17">SUM(Q10)</f>
        <v>0</v>
      </c>
      <c r="G37" s="66">
        <f>SUM(I10,L10,O10,R10)</f>
        <v>15259.575142959213</v>
      </c>
      <c r="H37" s="65">
        <f t="shared" ref="H37:H42" si="18">SUM(S10,V10,Y10,AB10)</f>
        <v>17396.235938399906</v>
      </c>
      <c r="I37" s="66">
        <f t="shared" ref="I37:I42" si="19">SUM(AC10)</f>
        <v>0</v>
      </c>
      <c r="J37" s="66">
        <f t="shared" ref="J37:J42" si="20">SUM(U10,X10,AA10,AD10)</f>
        <v>17396.235938399906</v>
      </c>
      <c r="K37" s="69" t="s">
        <v>195</v>
      </c>
      <c r="R37" s="26"/>
      <c r="X37" s="78" t="s">
        <v>7</v>
      </c>
      <c r="Y37" s="79" t="s">
        <v>184</v>
      </c>
      <c r="Z37" s="80"/>
      <c r="AA37" s="80"/>
      <c r="AB37" s="80"/>
      <c r="AC37" s="80"/>
      <c r="AD37" s="80"/>
      <c r="AE37" s="81"/>
    </row>
    <row r="38" spans="1:31" ht="24.75" customHeight="1" x14ac:dyDescent="0.3">
      <c r="A38" s="16" t="s">
        <v>15</v>
      </c>
      <c r="B38" s="37"/>
      <c r="C38" s="65">
        <v>144009</v>
      </c>
      <c r="D38" s="65"/>
      <c r="E38" s="65">
        <f t="shared" si="16"/>
        <v>28120.814372824731</v>
      </c>
      <c r="F38" s="65">
        <f t="shared" si="17"/>
        <v>100628.61048421604</v>
      </c>
      <c r="G38" s="66">
        <f t="shared" ref="G38:G42" si="21">SUM(I11,L11,O11,R11)</f>
        <v>0</v>
      </c>
      <c r="H38" s="65">
        <f t="shared" si="18"/>
        <v>26753.608900101932</v>
      </c>
      <c r="I38" s="65">
        <f t="shared" si="19"/>
        <v>36040.581694986453</v>
      </c>
      <c r="J38" s="66">
        <f t="shared" si="20"/>
        <v>0</v>
      </c>
      <c r="K38" s="70" t="s">
        <v>185</v>
      </c>
      <c r="X38" s="82"/>
      <c r="Y38" s="83"/>
      <c r="Z38" s="84"/>
      <c r="AA38" s="84"/>
      <c r="AB38" s="84"/>
      <c r="AC38" s="84"/>
      <c r="AD38" s="84"/>
      <c r="AE38" s="85"/>
    </row>
    <row r="39" spans="1:31" x14ac:dyDescent="0.3">
      <c r="A39" s="16" t="s">
        <v>16</v>
      </c>
      <c r="B39" s="37"/>
      <c r="C39" s="65">
        <v>31309</v>
      </c>
      <c r="D39" s="65"/>
      <c r="E39" s="65">
        <f t="shared" si="16"/>
        <v>27253.819025492328</v>
      </c>
      <c r="F39" s="65">
        <f t="shared" si="17"/>
        <v>4055.1809745076725</v>
      </c>
      <c r="G39" s="66">
        <f t="shared" si="21"/>
        <v>0</v>
      </c>
      <c r="H39" s="65">
        <f t="shared" si="18"/>
        <v>24036.256728829234</v>
      </c>
      <c r="I39" s="66">
        <f t="shared" si="19"/>
        <v>0</v>
      </c>
      <c r="J39" s="66">
        <f t="shared" si="20"/>
        <v>19981.075754321566</v>
      </c>
      <c r="K39" s="69" t="s">
        <v>178</v>
      </c>
      <c r="X39" s="82"/>
      <c r="Y39" s="83"/>
      <c r="Z39" s="84"/>
      <c r="AA39" s="84"/>
      <c r="AB39" s="84"/>
      <c r="AC39" s="84"/>
      <c r="AD39" s="84"/>
      <c r="AE39" s="85"/>
    </row>
    <row r="40" spans="1:31" ht="15" thickBot="1" x14ac:dyDescent="0.35">
      <c r="A40" s="16" t="s">
        <v>17</v>
      </c>
      <c r="B40" s="37"/>
      <c r="C40" s="65">
        <v>18420</v>
      </c>
      <c r="D40" s="65"/>
      <c r="E40" s="65">
        <f t="shared" si="16"/>
        <v>9533.8303823179594</v>
      </c>
      <c r="F40" s="65">
        <f t="shared" si="17"/>
        <v>8886.1696176820406</v>
      </c>
      <c r="G40" s="66">
        <f t="shared" si="21"/>
        <v>0</v>
      </c>
      <c r="H40" s="65">
        <f t="shared" si="18"/>
        <v>9343.2778140882347</v>
      </c>
      <c r="I40" s="65">
        <f t="shared" si="19"/>
        <v>0</v>
      </c>
      <c r="J40" s="66">
        <f t="shared" si="20"/>
        <v>457.10819640619275</v>
      </c>
      <c r="K40" s="69" t="s">
        <v>208</v>
      </c>
      <c r="X40" s="86"/>
      <c r="Y40" s="87"/>
      <c r="Z40" s="88"/>
      <c r="AA40" s="88"/>
      <c r="AB40" s="88"/>
      <c r="AC40" s="88"/>
      <c r="AD40" s="88"/>
      <c r="AE40" s="89"/>
    </row>
    <row r="41" spans="1:31" x14ac:dyDescent="0.3">
      <c r="A41" s="16" t="s">
        <v>18</v>
      </c>
      <c r="B41" s="37"/>
      <c r="C41" s="65">
        <v>94319</v>
      </c>
      <c r="D41" s="65"/>
      <c r="E41" s="65">
        <f t="shared" si="16"/>
        <v>17883.538706695617</v>
      </c>
      <c r="F41" s="65">
        <f t="shared" si="17"/>
        <v>64104.921393441138</v>
      </c>
      <c r="G41" s="66">
        <f t="shared" si="21"/>
        <v>0</v>
      </c>
      <c r="H41" s="65">
        <f t="shared" si="18"/>
        <v>20461.24128046296</v>
      </c>
      <c r="I41" s="65">
        <f t="shared" si="19"/>
        <v>28056.969841890739</v>
      </c>
      <c r="J41" s="66">
        <f t="shared" si="20"/>
        <v>0</v>
      </c>
      <c r="K41" s="69"/>
    </row>
    <row r="42" spans="1:31" x14ac:dyDescent="0.3">
      <c r="A42" s="16" t="s">
        <v>379</v>
      </c>
      <c r="B42" s="37"/>
      <c r="C42" s="65">
        <v>6500</v>
      </c>
      <c r="D42" s="65"/>
      <c r="E42" s="65">
        <f t="shared" si="16"/>
        <v>18830.539899863237</v>
      </c>
      <c r="F42" s="66">
        <f t="shared" si="17"/>
        <v>0</v>
      </c>
      <c r="G42" s="66">
        <f t="shared" si="21"/>
        <v>12330.539899863237</v>
      </c>
      <c r="H42" s="65">
        <f t="shared" si="18"/>
        <v>15586.710271087437</v>
      </c>
      <c r="I42" s="66">
        <f t="shared" si="19"/>
        <v>0</v>
      </c>
      <c r="J42" s="66">
        <f t="shared" si="20"/>
        <v>15586.710271087437</v>
      </c>
      <c r="K42" s="69" t="s">
        <v>209</v>
      </c>
    </row>
    <row r="43" spans="1:31" s="37" customFormat="1" x14ac:dyDescent="0.3">
      <c r="A43" s="15" t="s">
        <v>160</v>
      </c>
      <c r="B43" s="43"/>
      <c r="C43" s="67">
        <f>SUM(C37:C42)</f>
        <v>301157</v>
      </c>
      <c r="D43" s="67"/>
      <c r="E43" s="67">
        <f>SUM(E37:E42)</f>
        <v>123482.11753015307</v>
      </c>
      <c r="F43" s="67">
        <f>SUM(F37:F42)</f>
        <v>177674.8824698469</v>
      </c>
      <c r="G43" s="68">
        <f>SUM(G37:G42)</f>
        <v>27590.11504282245</v>
      </c>
      <c r="H43" s="67">
        <f>SUM(H37:H42)</f>
        <v>113577.33093296969</v>
      </c>
      <c r="I43" s="67">
        <f>SUM(F43)-(H43)</f>
        <v>64097.551536877203</v>
      </c>
      <c r="J43" s="68">
        <f>SUM(J37:J42)</f>
        <v>53421.130160215107</v>
      </c>
      <c r="K43" s="38" t="s">
        <v>182</v>
      </c>
      <c r="T43" s="38"/>
      <c r="X43" s="25"/>
      <c r="Y43" s="25"/>
      <c r="Z43" s="25"/>
      <c r="AA43" s="25"/>
      <c r="AB43" s="25"/>
      <c r="AC43" s="25"/>
      <c r="AD43" s="25"/>
      <c r="AE43" s="25"/>
    </row>
    <row r="44" spans="1:31" s="37" customFormat="1" ht="13.8" x14ac:dyDescent="0.3">
      <c r="A44" s="16" t="s">
        <v>160</v>
      </c>
      <c r="C44" s="65">
        <f>SUM(C37:C42)</f>
        <v>301157</v>
      </c>
      <c r="D44" s="65"/>
      <c r="E44" s="65">
        <f>SUM(E37:E42)</f>
        <v>123482.11753015307</v>
      </c>
      <c r="F44" s="65">
        <f>SUM(C44)-(E44)</f>
        <v>177674.88246984693</v>
      </c>
      <c r="G44" s="66"/>
      <c r="H44" s="65">
        <f>SUM(H37:H42)</f>
        <v>113577.33093296969</v>
      </c>
      <c r="I44" s="65">
        <f>SUM(F44)-(H44)</f>
        <v>64097.551536877232</v>
      </c>
      <c r="J44" s="66"/>
      <c r="K44" s="48"/>
      <c r="T44" s="48"/>
    </row>
    <row r="45" spans="1:31" x14ac:dyDescent="0.3">
      <c r="A45" s="16"/>
      <c r="B45" s="37"/>
      <c r="C45" s="65"/>
      <c r="D45" s="65"/>
      <c r="E45" s="65"/>
      <c r="F45" s="65"/>
      <c r="G45" s="28"/>
      <c r="H45" s="65"/>
      <c r="I45" s="65"/>
      <c r="J45" s="65"/>
      <c r="X45" s="37"/>
      <c r="Y45" s="37"/>
      <c r="Z45" s="37"/>
      <c r="AA45" s="37"/>
      <c r="AB45" s="37"/>
      <c r="AC45" s="37"/>
      <c r="AD45" s="37"/>
      <c r="AE45" s="37"/>
    </row>
    <row r="46" spans="1:31" x14ac:dyDescent="0.3">
      <c r="A46" s="16" t="s">
        <v>19</v>
      </c>
      <c r="B46" s="37"/>
      <c r="C46" s="65">
        <v>130658</v>
      </c>
      <c r="D46" s="65"/>
      <c r="E46" s="65">
        <f>SUM(E24,G24,J24,M24,P24)</f>
        <v>12005.693732145563</v>
      </c>
      <c r="F46" s="65">
        <f>SUM(Q24)</f>
        <v>118652.30626785444</v>
      </c>
      <c r="G46" s="28"/>
      <c r="H46" s="65">
        <f>SUM(S24,V24,Y24,AB24)</f>
        <v>8339.7717116768908</v>
      </c>
      <c r="I46" s="65">
        <f>SUM(AC24)</f>
        <v>110312.53455617753</v>
      </c>
      <c r="J46" s="66">
        <f>SUM(U24,X24,AA24,AD24)</f>
        <v>0</v>
      </c>
      <c r="W46" s="27"/>
    </row>
    <row r="47" spans="1:31" x14ac:dyDescent="0.3">
      <c r="A47" s="16" t="s">
        <v>20</v>
      </c>
      <c r="B47" s="37"/>
      <c r="C47" s="65">
        <v>24140</v>
      </c>
      <c r="D47" s="65"/>
      <c r="E47" s="65">
        <f>SUM(E25,G25,J25,M25,P25)</f>
        <v>7280.8169190526332</v>
      </c>
      <c r="F47" s="65">
        <f t="shared" ref="F47:F48" si="22">SUM(Q25)</f>
        <v>16859.183080947361</v>
      </c>
      <c r="G47" s="28"/>
      <c r="H47" s="65">
        <f>SUM(S25,V25,Y25,AB25)</f>
        <v>5364.7113807350088</v>
      </c>
      <c r="I47" s="65">
        <f t="shared" ref="I47:I48" si="23">SUM(AC25)</f>
        <v>11494.471700212353</v>
      </c>
      <c r="J47" s="66">
        <f t="shared" ref="J47:J48" si="24">SUM(U25,X25,AA25,AD25)</f>
        <v>0</v>
      </c>
      <c r="K47" s="69"/>
    </row>
    <row r="48" spans="1:31" x14ac:dyDescent="0.3">
      <c r="A48" s="16" t="s">
        <v>21</v>
      </c>
      <c r="B48" s="37"/>
      <c r="C48" s="65">
        <v>116284</v>
      </c>
      <c r="D48" s="65"/>
      <c r="E48" s="65">
        <f>SUM(E26,G26,J26,M26,P26)</f>
        <v>7814.8027763217415</v>
      </c>
      <c r="F48" s="65">
        <f t="shared" si="22"/>
        <v>108469.19722367825</v>
      </c>
      <c r="G48" s="28"/>
      <c r="H48" s="65">
        <f>SUM(S26,V26,Y26,AB26)</f>
        <v>5435.2868259409515</v>
      </c>
      <c r="I48" s="65">
        <f t="shared" si="23"/>
        <v>103033.91039773729</v>
      </c>
      <c r="J48" s="66">
        <f t="shared" si="24"/>
        <v>0</v>
      </c>
    </row>
    <row r="49" spans="1:11" x14ac:dyDescent="0.3">
      <c r="A49" s="15" t="s">
        <v>160</v>
      </c>
      <c r="B49" s="26"/>
      <c r="C49" s="54">
        <f>SUM(C46:C48)</f>
        <v>271082</v>
      </c>
      <c r="D49" s="54"/>
      <c r="E49" s="67">
        <f>SUM(E46:E48)</f>
        <v>27101.313427519934</v>
      </c>
      <c r="F49" s="67">
        <f>SUM(F46:F48)</f>
        <v>243980.68657248002</v>
      </c>
      <c r="G49" s="28"/>
      <c r="H49" s="67">
        <f>SUM(H46:H48)</f>
        <v>19139.769918352853</v>
      </c>
      <c r="I49" s="67">
        <f>SUM(I46:I48)</f>
        <v>224840.91665412718</v>
      </c>
      <c r="J49" s="68">
        <f>SUM(J46:J48)</f>
        <v>0</v>
      </c>
      <c r="K49" s="38" t="s">
        <v>182</v>
      </c>
    </row>
    <row r="50" spans="1:11" x14ac:dyDescent="0.3">
      <c r="A50" s="16" t="s">
        <v>162</v>
      </c>
      <c r="C50" s="27">
        <f>SUM(C46:C48)</f>
        <v>271082</v>
      </c>
      <c r="D50" s="27"/>
      <c r="E50" s="65">
        <f>SUM(E46:E48)</f>
        <v>27101.313427519934</v>
      </c>
      <c r="F50" s="65">
        <f>SUM(C50)-(E50)</f>
        <v>243980.68657248007</v>
      </c>
      <c r="G50" s="28"/>
      <c r="H50" s="65">
        <f>SUM(H46:H48)</f>
        <v>19139.769918352853</v>
      </c>
      <c r="I50" s="65">
        <f>SUM(F50)-(H50)</f>
        <v>224840.91665412721</v>
      </c>
      <c r="J50" s="65"/>
    </row>
    <row r="52" spans="1:11" x14ac:dyDescent="0.3">
      <c r="G52" s="27"/>
    </row>
    <row r="53" spans="1:11" x14ac:dyDescent="0.3">
      <c r="G53" s="27"/>
    </row>
    <row r="54" spans="1:11" x14ac:dyDescent="0.3">
      <c r="G54" s="27"/>
    </row>
  </sheetData>
  <mergeCells count="2">
    <mergeCell ref="I8:J8"/>
    <mergeCell ref="L8:M8"/>
  </mergeCells>
  <pageMargins left="0.25" right="0.25" top="0.75" bottom="0.75" header="0.3" footer="0.3"/>
  <pageSetup paperSize="8" scale="63" orientation="landscape" r:id="rId1"/>
  <headerFooter>
    <oddHeader>&amp;CWorksheet 22. S6 PC</oddHeader>
    <oddFooter>&amp;CFilename: CCNSW Metropolitan Sydney Cemetery Capacity Report data supplement&amp;R&amp;P/&amp;N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6"/>
  <sheetViews>
    <sheetView zoomScale="75" zoomScaleNormal="75" workbookViewId="0">
      <selection activeCell="E9" sqref="E9"/>
    </sheetView>
  </sheetViews>
  <sheetFormatPr defaultColWidth="9.109375" defaultRowHeight="14.4" x14ac:dyDescent="0.3"/>
  <cols>
    <col min="1" max="1" width="24.886718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9" width="10.44140625" style="25" customWidth="1"/>
    <col min="10" max="11" width="10.6640625" style="25" customWidth="1"/>
    <col min="12" max="12" width="9.88671875" style="25" customWidth="1"/>
    <col min="13" max="13" width="9.44140625" style="25" customWidth="1"/>
    <col min="14" max="14" width="10.88671875" style="25" customWidth="1"/>
    <col min="15" max="15" width="8.6640625" style="25" customWidth="1"/>
    <col min="16" max="16" width="9.6640625" style="25" customWidth="1"/>
    <col min="17" max="17" width="9.88671875" style="25" customWidth="1"/>
    <col min="18" max="18" width="9.109375" style="25" customWidth="1"/>
    <col min="19" max="19" width="9.5546875" style="25" customWidth="1"/>
    <col min="20" max="22" width="9.44140625" style="25" customWidth="1"/>
    <col min="23" max="24" width="9.5546875" style="25" customWidth="1"/>
    <col min="25" max="25" width="9.44140625" style="25" customWidth="1"/>
    <col min="26" max="26" width="10.5546875" style="25" customWidth="1"/>
    <col min="27" max="27" width="9.5546875" style="25" customWidth="1"/>
    <col min="28" max="28" width="9.44140625" style="25" customWidth="1"/>
    <col min="29" max="29" width="10.5546875" style="25" customWidth="1"/>
    <col min="30" max="30" width="11.33203125" style="25" customWidth="1"/>
    <col min="31" max="31" width="11.44140625" style="25" customWidth="1"/>
    <col min="32" max="32" width="10" style="25" customWidth="1"/>
    <col min="33" max="33" width="10.33203125" style="25" customWidth="1"/>
    <col min="34" max="16384" width="9.109375" style="25"/>
  </cols>
  <sheetData>
    <row r="1" spans="1:34" ht="18.75" x14ac:dyDescent="0.3">
      <c r="A1" s="21" t="s">
        <v>342</v>
      </c>
    </row>
    <row r="2" spans="1:34" ht="15" x14ac:dyDescent="0.25">
      <c r="A2" s="26" t="s">
        <v>373</v>
      </c>
    </row>
    <row r="3" spans="1:34" ht="15" x14ac:dyDescent="0.25">
      <c r="A3" s="28"/>
    </row>
    <row r="4" spans="1:34" customFormat="1" ht="15" x14ac:dyDescent="0.25">
      <c r="A4" s="39" t="s">
        <v>436</v>
      </c>
    </row>
    <row r="5" spans="1:34" customFormat="1" ht="15" x14ac:dyDescent="0.25">
      <c r="A5" s="60" t="s">
        <v>210</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22.5" customHeight="1" x14ac:dyDescent="0.25">
      <c r="A8" s="15" t="s">
        <v>12</v>
      </c>
      <c r="C8" s="61"/>
      <c r="D8" s="62"/>
      <c r="E8" s="61"/>
      <c r="F8" s="61"/>
      <c r="G8" s="61"/>
      <c r="H8" s="61"/>
      <c r="I8" s="148"/>
      <c r="J8" s="148"/>
      <c r="K8" s="61"/>
      <c r="L8" s="148"/>
      <c r="M8" s="148"/>
      <c r="N8" s="61"/>
      <c r="O8" s="61"/>
      <c r="P8" s="61"/>
      <c r="Q8" s="61"/>
      <c r="R8" s="61"/>
      <c r="S8" s="61"/>
      <c r="T8" s="61"/>
      <c r="U8" s="61"/>
      <c r="V8" s="61"/>
      <c r="W8" s="61"/>
      <c r="X8" s="61"/>
      <c r="Y8" s="61"/>
      <c r="Z8" s="61"/>
      <c r="AA8" s="61"/>
      <c r="AB8" s="61"/>
      <c r="AC8" s="61"/>
      <c r="AD8" s="61"/>
      <c r="AE8" s="62"/>
      <c r="AF8" s="62"/>
      <c r="AG8" s="62"/>
    </row>
    <row r="9" spans="1:34" ht="50.25" customHeight="1"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SUM('15. S7 DCBP'!H10)</f>
        <v>2101.0206896551722</v>
      </c>
      <c r="F10" s="65">
        <f>SUM(C10)-(E10)</f>
        <v>4498.9793103448283</v>
      </c>
      <c r="G10" s="65">
        <f>SUM('15. S7 DCBP'!P10)</f>
        <v>5614.2905178211149</v>
      </c>
      <c r="H10" s="66">
        <v>0</v>
      </c>
      <c r="I10" s="66">
        <f>SUM((F10)-(G10))*(-1)</f>
        <v>1115.3112074762867</v>
      </c>
      <c r="J10" s="65">
        <f>SUM('15. S7 DCBP'!X10)</f>
        <v>6028.9370078740158</v>
      </c>
      <c r="K10" s="66">
        <v>0</v>
      </c>
      <c r="L10" s="66">
        <f>SUM((H10)-(J10))*(-1)</f>
        <v>6028.9370078740158</v>
      </c>
      <c r="M10" s="65">
        <f>SUM('15. S7 DCBP'!H24)</f>
        <v>6576.7754318618045</v>
      </c>
      <c r="N10" s="48">
        <v>0</v>
      </c>
      <c r="O10" s="66">
        <f>SUM((K10)-(M10))*(-1)</f>
        <v>6576.7754318618045</v>
      </c>
      <c r="P10" s="65">
        <f>SUM('15. S7 DCBP'!P24)</f>
        <v>7265.9176029962546</v>
      </c>
      <c r="Q10" s="48">
        <v>0</v>
      </c>
      <c r="R10" s="66">
        <f>SUM((N10)-(P10))*(-1)</f>
        <v>7265.9176029962546</v>
      </c>
      <c r="S10" s="65">
        <f>SUM('15. S7 DCBP'!X24)</f>
        <v>8032.2580645161288</v>
      </c>
      <c r="T10" s="48">
        <v>0</v>
      </c>
      <c r="U10" s="66">
        <f>SUM((Q10)-(S10))*(-1)</f>
        <v>8032.2580645161288</v>
      </c>
      <c r="V10" s="65">
        <f>SUM('15. S7 DCBP'!H39)</f>
        <v>8158.2541567695962</v>
      </c>
      <c r="W10" s="48">
        <v>0</v>
      </c>
      <c r="X10" s="66">
        <f>SUM((T10)-(V10))*(-1)</f>
        <v>8158.2541567695962</v>
      </c>
      <c r="Y10" s="65">
        <f>SUM('15. S7 DCBP'!P39)</f>
        <v>8869.7162709901568</v>
      </c>
      <c r="Z10" s="48">
        <v>0</v>
      </c>
      <c r="AA10" s="66">
        <f>SUM((W10)-(Y10))*(-1)</f>
        <v>8869.7162709901568</v>
      </c>
      <c r="AB10" s="65">
        <f>SUM('15. S7 DCBP'!X39)</f>
        <v>9566.0169491525412</v>
      </c>
      <c r="AC10" s="48">
        <v>0</v>
      </c>
      <c r="AD10" s="92">
        <f>SUM((Z10)-(AB10))*(-1)</f>
        <v>9566.0169491525412</v>
      </c>
      <c r="AE10" s="65">
        <f t="shared" ref="AE10:AE15" si="0">SUM(E10,G10,J10,M10,P10,S10,V10,Y10,AB10)</f>
        <v>62213.186691636787</v>
      </c>
      <c r="AF10" s="66">
        <f t="shared" ref="AF10:AF15" si="1">SUM(C10)-(AE10)</f>
        <v>-55613.186691636787</v>
      </c>
    </row>
    <row r="11" spans="1:34" s="37" customFormat="1" ht="25.5" customHeight="1" x14ac:dyDescent="0.3">
      <c r="A11" s="16" t="s">
        <v>15</v>
      </c>
      <c r="C11" s="65">
        <v>144009</v>
      </c>
      <c r="E11" s="18">
        <f>SUM('15. S7 DCBP'!H11)</f>
        <v>2482.1793103448276</v>
      </c>
      <c r="F11" s="65">
        <f t="shared" ref="F11:F28" si="2">SUM(C11)-(E11)</f>
        <v>141526.82068965517</v>
      </c>
      <c r="G11" s="65">
        <f>SUM('15. S7 DCBP'!P11)</f>
        <v>6943.6785474108938</v>
      </c>
      <c r="H11" s="65">
        <f>SUM(F11)-((G11)+(I10))</f>
        <v>133467.83093476799</v>
      </c>
      <c r="I11" s="65"/>
      <c r="J11" s="65">
        <f>SUM('15. S7 DCBP'!X11)</f>
        <v>7723.8188976377942</v>
      </c>
      <c r="K11" s="65">
        <f>SUM(H11)-((J11)+(L10))</f>
        <v>119715.07502925617</v>
      </c>
      <c r="L11" s="65"/>
      <c r="M11" s="65">
        <f>SUM('15. S7 DCBP'!H25)</f>
        <v>8670.5054382597573</v>
      </c>
      <c r="N11" s="65">
        <f>SUM(K11)-((M11)+(O10))</f>
        <v>104467.79415913462</v>
      </c>
      <c r="O11" s="65"/>
      <c r="P11" s="65">
        <f>SUM('15. S7 DCBP'!P25)</f>
        <v>9862.6716604244684</v>
      </c>
      <c r="Q11" s="65">
        <f>SUM(N11)-((P11)+(R10)+(R12))</f>
        <v>84289.210838884595</v>
      </c>
      <c r="R11" s="66"/>
      <c r="S11" s="65">
        <f>SUM('15. S7 DCBP'!X25)</f>
        <v>11202.221545952525</v>
      </c>
      <c r="T11" s="65">
        <f>SUM(Q11)-((S11)+(U10)+(U12))</f>
        <v>55102.814003826774</v>
      </c>
      <c r="U11" s="65"/>
      <c r="V11" s="65">
        <f>SUM('15. S7 DCBP'!H40)</f>
        <v>12792.755344418056</v>
      </c>
      <c r="W11" s="65">
        <f>SUM(T11)-((V11)+(X10)+(X12)+(X13))</f>
        <v>20294.724336272069</v>
      </c>
      <c r="X11" s="65"/>
      <c r="Y11" s="65">
        <f>SUM('15. S7 DCBP'!P40)</f>
        <v>14152.982049797334</v>
      </c>
      <c r="Z11" s="48">
        <v>0</v>
      </c>
      <c r="AA11" s="92">
        <f>SUM((W11)-((Y11)+(AA10)+(AA12)))*(-1)</f>
        <v>15466.943295459256</v>
      </c>
      <c r="AB11" s="65">
        <f>SUM('15. S7 DCBP'!X40)</f>
        <v>15465.706214689266</v>
      </c>
      <c r="AC11" s="66">
        <v>0</v>
      </c>
      <c r="AD11" s="92">
        <f>SUM((Z11)-(AB11))*(-1)</f>
        <v>15465.706214689266</v>
      </c>
      <c r="AE11" s="65">
        <f t="shared" si="0"/>
        <v>89296.519008934934</v>
      </c>
      <c r="AF11" s="65">
        <f t="shared" si="1"/>
        <v>54712.480991065066</v>
      </c>
      <c r="AG11" s="48" t="s">
        <v>158</v>
      </c>
    </row>
    <row r="12" spans="1:34" s="37" customFormat="1" ht="13.8" x14ac:dyDescent="0.3">
      <c r="A12" s="16" t="s">
        <v>16</v>
      </c>
      <c r="C12" s="65">
        <v>31309</v>
      </c>
      <c r="E12" s="18">
        <f>SUM('15. S7 DCBP'!H12)</f>
        <v>2649.5172413793098</v>
      </c>
      <c r="F12" s="65">
        <f t="shared" si="2"/>
        <v>28659.482758620688</v>
      </c>
      <c r="G12" s="65">
        <f>SUM('15. S7 DCBP'!P12)</f>
        <v>7062.3739071956952</v>
      </c>
      <c r="H12" s="65">
        <f t="shared" ref="H12:H28" si="3">SUM(F12)-(G12)</f>
        <v>21597.108851424993</v>
      </c>
      <c r="I12" s="65"/>
      <c r="J12" s="65">
        <f>SUM('15. S7 DCBP'!X12)</f>
        <v>7542.2244094488178</v>
      </c>
      <c r="K12" s="65">
        <f>SUM(H12)-(J12)</f>
        <v>14054.884441976175</v>
      </c>
      <c r="L12" s="65"/>
      <c r="M12" s="65">
        <f>SUM('15. S7 DCBP'!H26)</f>
        <v>8128.5988483685223</v>
      </c>
      <c r="N12" s="65">
        <f>SUM(K12)-(M12)</f>
        <v>5926.285593607653</v>
      </c>
      <c r="O12" s="65"/>
      <c r="P12" s="65">
        <f>SUM('15. S7 DCBP'!P26)</f>
        <v>8976.2796504369526</v>
      </c>
      <c r="Q12" s="66">
        <v>0</v>
      </c>
      <c r="R12" s="66">
        <f>SUM((N12)-(P12))*(-1)</f>
        <v>3049.9940568292996</v>
      </c>
      <c r="S12" s="65">
        <f>SUM('15. S7 DCBP'!X26)</f>
        <v>9951.9172245891659</v>
      </c>
      <c r="T12" s="66">
        <v>0</v>
      </c>
      <c r="U12" s="66">
        <f>SUM((Q12)-(S12))*(-1)</f>
        <v>9951.9172245891659</v>
      </c>
      <c r="V12" s="65">
        <f>SUM('15. S7 DCBP'!H41)</f>
        <v>11733.07600950119</v>
      </c>
      <c r="W12" s="48">
        <v>0</v>
      </c>
      <c r="X12" s="66">
        <f>SUM((T12)-(V12))*(-1)</f>
        <v>11733.07600950119</v>
      </c>
      <c r="Y12" s="65">
        <f>SUM('15. S7 DCBP'!P41)</f>
        <v>12738.96931094383</v>
      </c>
      <c r="Z12" s="48">
        <v>0</v>
      </c>
      <c r="AA12" s="66">
        <f>SUM((W12)-(Y12))*(-1)</f>
        <v>12738.96931094383</v>
      </c>
      <c r="AB12" s="65">
        <f>SUM('15. S7 DCBP'!X41)</f>
        <v>13722.909604519773</v>
      </c>
      <c r="AC12" s="48">
        <v>0</v>
      </c>
      <c r="AD12" s="92">
        <f>SUM((Z12)-(AB12))*(-1)</f>
        <v>13722.909604519773</v>
      </c>
      <c r="AE12" s="65">
        <f t="shared" si="0"/>
        <v>82505.866206383274</v>
      </c>
      <c r="AF12" s="66">
        <f t="shared" si="1"/>
        <v>-51196.866206383274</v>
      </c>
    </row>
    <row r="13" spans="1:34" s="37" customFormat="1" ht="13.8" x14ac:dyDescent="0.3">
      <c r="A13" s="16" t="s">
        <v>17</v>
      </c>
      <c r="C13" s="65">
        <v>18420</v>
      </c>
      <c r="E13" s="18">
        <f>SUM('15. S7 DCBP'!H13)</f>
        <v>790.20689655172396</v>
      </c>
      <c r="F13" s="65">
        <f t="shared" si="2"/>
        <v>17629.793103448275</v>
      </c>
      <c r="G13" s="65">
        <f>SUM('15. S7 DCBP'!P13)</f>
        <v>2267.0813718897102</v>
      </c>
      <c r="H13" s="65">
        <f t="shared" si="3"/>
        <v>15362.711731558566</v>
      </c>
      <c r="I13" s="65"/>
      <c r="J13" s="65">
        <f>SUM('15. S7 DCBP'!X13)</f>
        <v>2614.9606299212596</v>
      </c>
      <c r="K13" s="65">
        <f>SUM(H13)-(J13)</f>
        <v>12747.751101637306</v>
      </c>
      <c r="L13" s="65"/>
      <c r="M13" s="65">
        <f>SUM('15. S7 DCBP'!H27)</f>
        <v>3005.1183621241203</v>
      </c>
      <c r="N13" s="65">
        <f>SUM(K13)-(M13)</f>
        <v>9742.6327395131866</v>
      </c>
      <c r="O13" s="65"/>
      <c r="P13" s="65">
        <f>SUM('15. S7 DCBP'!P27)</f>
        <v>3470.6616729088637</v>
      </c>
      <c r="Q13" s="65">
        <f>SUM(N13)-(P13)</f>
        <v>6271.9710666043229</v>
      </c>
      <c r="R13" s="66"/>
      <c r="S13" s="65">
        <f>SUM('15. S7 DCBP'!X27)</f>
        <v>3952.9823493609251</v>
      </c>
      <c r="T13" s="65">
        <f>SUM(Q13)-(S13)</f>
        <v>2318.9887172433978</v>
      </c>
      <c r="U13" s="65"/>
      <c r="V13" s="65">
        <f>SUM('15. S7 DCBP'!H42)</f>
        <v>4442.9928741092635</v>
      </c>
      <c r="W13" s="66">
        <v>0</v>
      </c>
      <c r="X13" s="66">
        <f>SUM((T13)-(V13))*(-1)</f>
        <v>2124.0041568658658</v>
      </c>
      <c r="Y13" s="65">
        <f>SUM('15. S7 DCBP'!P42)</f>
        <v>4923.3352634626508</v>
      </c>
      <c r="Z13" s="66">
        <v>0</v>
      </c>
      <c r="AA13" s="66">
        <f>SUM((W13)-(Y13))*(-1)</f>
        <v>4923.3352634626508</v>
      </c>
      <c r="AB13" s="65">
        <f>SUM('15. S7 DCBP'!X42)</f>
        <v>5396.2146892655364</v>
      </c>
      <c r="AC13" s="48">
        <v>0</v>
      </c>
      <c r="AD13" s="92">
        <f>SUM((Z13)-(AB13))*(-1)</f>
        <v>5396.2146892655364</v>
      </c>
      <c r="AE13" s="65">
        <f t="shared" si="0"/>
        <v>30863.554109594053</v>
      </c>
      <c r="AF13" s="66">
        <f t="shared" si="1"/>
        <v>-12443.554109594053</v>
      </c>
    </row>
    <row r="14" spans="1:34" s="37" customFormat="1" ht="13.8" x14ac:dyDescent="0.3">
      <c r="A14" s="16" t="s">
        <v>18</v>
      </c>
      <c r="C14" s="65">
        <v>94319</v>
      </c>
      <c r="E14" s="18">
        <f>SUM('15. S7 DCBP'!H14)</f>
        <v>1436.3172413793102</v>
      </c>
      <c r="F14" s="65">
        <f t="shared" si="2"/>
        <v>92882.682758620693</v>
      </c>
      <c r="G14" s="65">
        <f>SUM('15. S7 DCBP'!P14)</f>
        <v>4213.685272360457</v>
      </c>
      <c r="H14" s="65">
        <f>SUM(F14)-((G14)+(I15))</f>
        <v>88400.347522203927</v>
      </c>
      <c r="I14" s="65"/>
      <c r="J14" s="65">
        <f>SUM('15. S7 DCBP'!X14)</f>
        <v>4890.9448818897636</v>
      </c>
      <c r="K14" s="65">
        <f>SUM(H14)-((J14)+(L15))</f>
        <v>78315.80027810944</v>
      </c>
      <c r="L14" s="65"/>
      <c r="M14" s="65">
        <f>SUM('15. S7 DCBP'!H28)</f>
        <v>5677.7031349968011</v>
      </c>
      <c r="N14" s="65">
        <f>SUM(K14)-((M14)+(O15))</f>
        <v>67034.290361282823</v>
      </c>
      <c r="O14" s="65"/>
      <c r="P14" s="65">
        <f>SUM('15. S7 DCBP'!P28)</f>
        <v>6604.2446941323342</v>
      </c>
      <c r="Q14" s="65">
        <f>SUM(N14)-((P14)+(P15))</f>
        <v>54275.239175265349</v>
      </c>
      <c r="R14" s="66"/>
      <c r="S14" s="65">
        <f>SUM('15. S7 DCBP'!X28)</f>
        <v>7666.0073037127204</v>
      </c>
      <c r="T14" s="65">
        <f>SUM(Q14)-((S14)+(U15))</f>
        <v>39802.019455241003</v>
      </c>
      <c r="U14" s="65"/>
      <c r="V14" s="65">
        <f>SUM('15. S7 DCBP'!H43)</f>
        <v>9869.0617577197172</v>
      </c>
      <c r="W14" s="65">
        <f>SUM(T14)-((V14)+(X15))</f>
        <v>22464.133469492783</v>
      </c>
      <c r="X14" s="65"/>
      <c r="Y14" s="65">
        <f>SUM('15. S7 DCBP'!P43)</f>
        <v>11222.119281991892</v>
      </c>
      <c r="Z14" s="48">
        <v>0</v>
      </c>
      <c r="AA14" s="92">
        <f>SUM((W14)-(Y14+AA13+AA15))*(-1)</f>
        <v>1792.6123324759465</v>
      </c>
      <c r="AB14" s="65">
        <f>SUM('15. S7 DCBP'!X43)</f>
        <v>12561.045197740112</v>
      </c>
      <c r="AC14" s="48">
        <v>0</v>
      </c>
      <c r="AD14" s="92">
        <f>SUM((Z14)-(AB14))*(-1)</f>
        <v>12561.045197740112</v>
      </c>
      <c r="AE14" s="65">
        <f t="shared" si="0"/>
        <v>64141.128765923109</v>
      </c>
      <c r="AF14" s="65">
        <f t="shared" si="1"/>
        <v>30177.871234076891</v>
      </c>
      <c r="AG14" s="48" t="s">
        <v>159</v>
      </c>
    </row>
    <row r="15" spans="1:34" s="37" customFormat="1" ht="15" customHeight="1" x14ac:dyDescent="0.3">
      <c r="A15" s="16" t="s">
        <v>379</v>
      </c>
      <c r="C15" s="65">
        <v>6500</v>
      </c>
      <c r="E15" s="18">
        <f>SUM('15. S7 DCBP'!H15)</f>
        <v>1854.6620689655167</v>
      </c>
      <c r="F15" s="65">
        <f t="shared" si="2"/>
        <v>4645.3379310344835</v>
      </c>
      <c r="G15" s="65">
        <f>SUM('15. S7 DCBP'!P15)</f>
        <v>4913.9878950907869</v>
      </c>
      <c r="H15" s="66">
        <v>0</v>
      </c>
      <c r="I15" s="66">
        <f>SUM((F15)-(G15))*(-1)</f>
        <v>268.64996405630336</v>
      </c>
      <c r="J15" s="65">
        <f>SUM('15. S7 DCBP'!X15)</f>
        <v>5193.6023622047242</v>
      </c>
      <c r="K15" s="66">
        <v>0</v>
      </c>
      <c r="L15" s="66">
        <f>SUM((H15)-(J15))*(-1)</f>
        <v>5193.6023622047242</v>
      </c>
      <c r="M15" s="65">
        <f>SUM('15. S7 DCBP'!H29)</f>
        <v>5603.806781829815</v>
      </c>
      <c r="N15" s="48">
        <v>0</v>
      </c>
      <c r="O15" s="66">
        <f>SUM((K15)-(M15))*(-1)</f>
        <v>5603.806781829815</v>
      </c>
      <c r="P15" s="65">
        <f>SUM('15. S7 DCBP'!P29)</f>
        <v>6154.8064918851433</v>
      </c>
      <c r="Q15" s="48">
        <v>0</v>
      </c>
      <c r="R15" s="66">
        <f t="shared" ref="R15" si="4">SUM((N15)-(P15))*(-1)</f>
        <v>6154.8064918851433</v>
      </c>
      <c r="S15" s="65">
        <f>SUM('15. S7 DCBP'!X29)</f>
        <v>6807.2124163116259</v>
      </c>
      <c r="T15" s="48">
        <v>0</v>
      </c>
      <c r="U15" s="66">
        <f t="shared" ref="U15" si="5">SUM((Q15)-(S15))*(-1)</f>
        <v>6807.2124163116259</v>
      </c>
      <c r="V15" s="65">
        <f>SUM('15. S7 DCBP'!H44)</f>
        <v>7468.824228028504</v>
      </c>
      <c r="W15" s="48">
        <v>0</v>
      </c>
      <c r="X15" s="66">
        <f t="shared" ref="X15" si="6">SUM((T15)-(V15))*(-1)</f>
        <v>7468.824228028504</v>
      </c>
      <c r="Y15" s="65">
        <f>SUM('15. S7 DCBP'!P44)</f>
        <v>8111.2912565141842</v>
      </c>
      <c r="Z15" s="48">
        <v>0</v>
      </c>
      <c r="AA15" s="66">
        <f t="shared" ref="AA15" si="7">SUM((W15)-(Y15))*(-1)</f>
        <v>8111.2912565141842</v>
      </c>
      <c r="AB15" s="65">
        <f>SUM('15. S7 DCBP'!X44)</f>
        <v>8739.8022598870048</v>
      </c>
      <c r="AC15" s="48">
        <v>0</v>
      </c>
      <c r="AD15" s="92">
        <f t="shared" ref="AD15" si="8">SUM((Z15)-(AB15))*(-1)</f>
        <v>8739.8022598870048</v>
      </c>
      <c r="AE15" s="65">
        <f t="shared" si="0"/>
        <v>54847.995760717298</v>
      </c>
      <c r="AF15" s="66">
        <f t="shared" si="1"/>
        <v>-48347.995760717298</v>
      </c>
      <c r="AG15" s="65"/>
      <c r="AH15" s="65"/>
    </row>
    <row r="16" spans="1:34" s="43" customFormat="1" ht="12.75" x14ac:dyDescent="0.2">
      <c r="A16" s="15" t="s">
        <v>160</v>
      </c>
      <c r="C16" s="67">
        <f>SUM(C10:C15)</f>
        <v>301157</v>
      </c>
      <c r="E16" s="67">
        <f>SUM(E10:E15)</f>
        <v>11313.903448275862</v>
      </c>
      <c r="F16" s="67">
        <f t="shared" ref="F16:H16" si="9">SUM(F10:F15)</f>
        <v>289843.09655172419</v>
      </c>
      <c r="G16" s="67">
        <f>SUM(G10:G15)</f>
        <v>31015.097511768661</v>
      </c>
      <c r="H16" s="67">
        <f t="shared" si="9"/>
        <v>258827.9990399555</v>
      </c>
      <c r="I16" s="68">
        <f>SUM(I10:I15)</f>
        <v>1383.96117153259</v>
      </c>
      <c r="J16" s="67">
        <f>SUM(J10:J15)</f>
        <v>33994.488188976378</v>
      </c>
      <c r="K16" s="67">
        <f>SUM(K10:K14)</f>
        <v>224833.5108509791</v>
      </c>
      <c r="L16" s="68">
        <f>SUM(L10:L15)</f>
        <v>11222.539370078739</v>
      </c>
      <c r="M16" s="67">
        <f>SUM(M10:M15)</f>
        <v>37662.507997440822</v>
      </c>
      <c r="N16" s="67">
        <f t="shared" ref="N16:X16" si="10">SUM(N10:N15)</f>
        <v>187171.00285353826</v>
      </c>
      <c r="O16" s="68">
        <f>SUM(O10:O15)</f>
        <v>12180.582213691619</v>
      </c>
      <c r="P16" s="67">
        <f>SUM(P10:P15)</f>
        <v>42334.581772784019</v>
      </c>
      <c r="Q16" s="67">
        <f t="shared" si="10"/>
        <v>144836.42108075425</v>
      </c>
      <c r="R16" s="68">
        <f t="shared" si="10"/>
        <v>16470.718151710695</v>
      </c>
      <c r="S16" s="67">
        <f>SUM(S10:S15)</f>
        <v>47612.59890444309</v>
      </c>
      <c r="T16" s="67">
        <f>SUM(T10:T15)</f>
        <v>97223.822176311165</v>
      </c>
      <c r="U16" s="68">
        <f>SUM(U10:U15)</f>
        <v>24791.387705416921</v>
      </c>
      <c r="V16" s="67">
        <f>SUM(V10:V15)</f>
        <v>54464.964370546331</v>
      </c>
      <c r="W16" s="67">
        <f t="shared" si="10"/>
        <v>42758.857805764856</v>
      </c>
      <c r="X16" s="68">
        <f t="shared" si="10"/>
        <v>29484.158551165157</v>
      </c>
      <c r="Y16" s="67">
        <f>SUM(Y10:Y15)</f>
        <v>60018.413433700051</v>
      </c>
      <c r="Z16" s="67">
        <f>SUM(Z10:Z15)</f>
        <v>0</v>
      </c>
      <c r="AA16" s="67">
        <f>SUM(AA10:AA15)</f>
        <v>51902.867729846024</v>
      </c>
      <c r="AB16" s="67">
        <f>SUM(AB10:AB15)</f>
        <v>65451.694915254237</v>
      </c>
      <c r="AC16" s="68">
        <f>SUM(Z16)-(AB16)</f>
        <v>-65451.694915254237</v>
      </c>
      <c r="AD16" s="92">
        <f>SUM(AD10:AD15)</f>
        <v>65451.694915254237</v>
      </c>
      <c r="AE16" s="67">
        <f>SUM(AE10:AE15)</f>
        <v>383868.25054318941</v>
      </c>
      <c r="AF16" s="68">
        <f>SUM(AF10:AF15)</f>
        <v>-82711.250543189468</v>
      </c>
      <c r="AG16" s="48" t="s">
        <v>161</v>
      </c>
    </row>
    <row r="17" spans="1:33" s="37" customFormat="1" ht="12.75" x14ac:dyDescent="0.2">
      <c r="A17" s="16" t="s">
        <v>162</v>
      </c>
      <c r="C17" s="65">
        <f>SUM(C10:C15)</f>
        <v>301157</v>
      </c>
      <c r="D17" s="65"/>
      <c r="E17" s="65">
        <f t="shared" ref="E17:J17" si="11">SUM(E10:E15)</f>
        <v>11313.903448275862</v>
      </c>
      <c r="F17" s="65">
        <f>SUM(C17)-(E17)</f>
        <v>289843.09655172413</v>
      </c>
      <c r="G17" s="65">
        <f t="shared" si="11"/>
        <v>31015.097511768661</v>
      </c>
      <c r="H17" s="65">
        <f>SUM(F17)-(G17)</f>
        <v>258827.99903995547</v>
      </c>
      <c r="I17" s="65"/>
      <c r="J17" s="65">
        <f t="shared" si="11"/>
        <v>33994.488188976378</v>
      </c>
      <c r="K17" s="65">
        <f>SUM(H17)-(J17)</f>
        <v>224833.51085097907</v>
      </c>
      <c r="L17" s="65"/>
      <c r="M17" s="65">
        <f>SUM(M10:M15)</f>
        <v>37662.507997440822</v>
      </c>
      <c r="N17" s="65">
        <f>SUM(K17)-(M17)</f>
        <v>187171.00285353826</v>
      </c>
      <c r="O17" s="65"/>
      <c r="P17" s="65">
        <f>SUM(P10:P15)</f>
        <v>42334.581772784019</v>
      </c>
      <c r="Q17" s="65">
        <f>SUM(N17)-(P17)</f>
        <v>144836.42108075425</v>
      </c>
      <c r="R17" s="65"/>
      <c r="S17" s="65">
        <f>SUM(S10:S15)</f>
        <v>47612.59890444309</v>
      </c>
      <c r="T17" s="65">
        <f>SUM(Q17)-(S17)</f>
        <v>97223.822176311165</v>
      </c>
      <c r="U17" s="65"/>
      <c r="V17" s="65">
        <f>SUM(V10:V15)</f>
        <v>54464.964370546331</v>
      </c>
      <c r="W17" s="65">
        <f>SUM(T17)-(V17)</f>
        <v>42758.857805764834</v>
      </c>
      <c r="X17" s="65"/>
      <c r="Y17" s="65">
        <f>SUM(Y10:Y15)</f>
        <v>60018.413433700051</v>
      </c>
      <c r="Z17" s="92">
        <f>SUM(W17)-(Y17)</f>
        <v>-17259.555627935217</v>
      </c>
      <c r="AA17" s="65"/>
      <c r="AB17" s="65">
        <f>SUM(AB10:AB15)</f>
        <v>65451.694915254237</v>
      </c>
      <c r="AC17" s="68">
        <f>SUM(Z17)-(AB17)</f>
        <v>-82711.250543189453</v>
      </c>
      <c r="AD17" s="66"/>
      <c r="AE17" s="65">
        <f>SUM(AE10:AE15)</f>
        <v>383868.25054318941</v>
      </c>
      <c r="AF17" s="66">
        <f>SUM(C17)-(AE17)</f>
        <v>-82711.25054318941</v>
      </c>
      <c r="AG17" s="48"/>
    </row>
    <row r="18" spans="1:33" s="37" customFormat="1" ht="12.75" x14ac:dyDescent="0.2">
      <c r="A18" s="16"/>
      <c r="C18" s="65"/>
      <c r="E18" s="18"/>
      <c r="F18" s="65"/>
      <c r="G18" s="69" t="s">
        <v>206</v>
      </c>
      <c r="H18" s="66"/>
      <c r="I18" s="66"/>
      <c r="L18" s="66"/>
      <c r="M18" s="65"/>
      <c r="N18" s="48"/>
      <c r="O18" s="48"/>
      <c r="P18" s="65"/>
      <c r="Q18" s="48"/>
      <c r="R18" s="48"/>
      <c r="S18" s="65"/>
      <c r="T18" s="48"/>
      <c r="U18" s="48"/>
      <c r="V18" s="65"/>
      <c r="W18" s="48"/>
      <c r="X18" s="48"/>
      <c r="Y18" s="65"/>
      <c r="Z18" s="48"/>
      <c r="AA18" s="48"/>
      <c r="AB18" s="65"/>
      <c r="AC18" s="48"/>
      <c r="AE18" s="65"/>
      <c r="AF18" s="67"/>
    </row>
    <row r="19" spans="1:33" s="37" customFormat="1" ht="12.75" x14ac:dyDescent="0.2">
      <c r="A19" s="16"/>
      <c r="C19" s="65"/>
      <c r="E19" s="18"/>
      <c r="F19" s="65"/>
      <c r="G19" s="69" t="s">
        <v>211</v>
      </c>
      <c r="H19" s="66"/>
      <c r="I19" s="66"/>
      <c r="L19" s="66"/>
      <c r="M19" s="65"/>
      <c r="N19" s="48"/>
      <c r="O19" s="48"/>
      <c r="P19" s="65"/>
      <c r="Q19" s="48"/>
      <c r="R19" s="48"/>
      <c r="S19" s="65"/>
      <c r="T19" s="48"/>
      <c r="U19" s="48"/>
      <c r="V19" s="65"/>
      <c r="W19" s="48"/>
      <c r="X19" s="48"/>
      <c r="Y19" s="65"/>
      <c r="Z19" s="48"/>
      <c r="AA19" s="48"/>
      <c r="AB19" s="65"/>
      <c r="AC19" s="48"/>
      <c r="AE19" s="65"/>
      <c r="AF19" s="65"/>
    </row>
    <row r="20" spans="1:33" s="37" customFormat="1" ht="12.75" x14ac:dyDescent="0.2">
      <c r="A20" s="16"/>
      <c r="C20" s="65"/>
      <c r="E20" s="18"/>
      <c r="F20" s="65"/>
      <c r="G20" s="65"/>
      <c r="H20" s="66"/>
      <c r="I20" s="66"/>
      <c r="J20" s="65"/>
      <c r="K20" s="69"/>
      <c r="L20" s="66"/>
      <c r="M20" s="65"/>
      <c r="N20" s="48"/>
      <c r="O20" s="48"/>
      <c r="P20" s="69" t="s">
        <v>187</v>
      </c>
      <c r="Q20" s="48"/>
      <c r="V20" s="65"/>
      <c r="W20" s="48"/>
      <c r="X20" s="48"/>
      <c r="Y20" s="65"/>
      <c r="Z20" s="48"/>
      <c r="AA20" s="48"/>
      <c r="AB20" s="65"/>
      <c r="AC20" s="48"/>
      <c r="AE20" s="65"/>
      <c r="AF20" s="65"/>
    </row>
    <row r="21" spans="1:33" s="37" customFormat="1" ht="12.75" x14ac:dyDescent="0.2">
      <c r="A21" s="16"/>
      <c r="C21" s="65"/>
      <c r="E21" s="18"/>
      <c r="F21" s="65"/>
      <c r="G21" s="65"/>
      <c r="H21" s="66"/>
      <c r="I21" s="66"/>
      <c r="J21" s="65"/>
      <c r="K21" s="69"/>
      <c r="L21" s="66"/>
      <c r="M21" s="65"/>
      <c r="N21" s="48"/>
      <c r="O21" s="48"/>
      <c r="P21" s="65"/>
      <c r="Q21" s="48"/>
      <c r="R21" s="48"/>
      <c r="S21" s="65"/>
      <c r="T21" s="69"/>
      <c r="U21" s="69"/>
      <c r="V21" s="69" t="s">
        <v>188</v>
      </c>
      <c r="AA21" s="48"/>
      <c r="AB21" s="65"/>
      <c r="AC21" s="48"/>
      <c r="AE21" s="65"/>
      <c r="AF21" s="65"/>
    </row>
    <row r="22" spans="1:33" s="37" customFormat="1" ht="12.75" x14ac:dyDescent="0.2">
      <c r="A22" s="16"/>
      <c r="C22" s="65"/>
      <c r="E22" s="18"/>
      <c r="F22" s="65"/>
      <c r="G22" s="65"/>
      <c r="H22" s="66"/>
      <c r="I22" s="66"/>
      <c r="J22" s="65"/>
      <c r="K22" s="69"/>
      <c r="L22" s="66"/>
      <c r="M22" s="65"/>
      <c r="N22" s="48"/>
      <c r="O22" s="48"/>
      <c r="P22" s="65"/>
      <c r="Q22" s="48"/>
      <c r="R22" s="48"/>
      <c r="S22" s="65"/>
      <c r="T22" s="69"/>
      <c r="U22" s="69"/>
      <c r="V22" s="69"/>
      <c r="Y22" s="70" t="s">
        <v>237</v>
      </c>
      <c r="AA22" s="48"/>
      <c r="AB22" s="65"/>
      <c r="AC22" s="48"/>
      <c r="AE22" s="65"/>
      <c r="AF22" s="65"/>
    </row>
    <row r="23" spans="1:33" s="37" customFormat="1" ht="12.75" x14ac:dyDescent="0.2">
      <c r="A23" s="16"/>
      <c r="C23" s="65"/>
      <c r="E23" s="18"/>
      <c r="F23" s="65"/>
      <c r="G23" s="65"/>
      <c r="H23" s="66"/>
      <c r="I23" s="66"/>
      <c r="J23" s="65"/>
      <c r="K23" s="69"/>
      <c r="L23" s="66"/>
      <c r="M23" s="65"/>
      <c r="N23" s="48"/>
      <c r="O23" s="48"/>
      <c r="P23" s="65"/>
      <c r="Q23" s="48"/>
      <c r="R23" s="48"/>
      <c r="S23" s="65"/>
      <c r="T23" s="69"/>
      <c r="U23" s="69"/>
      <c r="V23" s="65"/>
      <c r="Y23" s="70" t="s">
        <v>189</v>
      </c>
      <c r="Z23" s="69"/>
      <c r="AA23" s="69"/>
      <c r="AB23" s="65"/>
      <c r="AE23" s="65"/>
      <c r="AF23" s="65"/>
    </row>
    <row r="24" spans="1:33" s="37" customFormat="1" ht="12.75" x14ac:dyDescent="0.2">
      <c r="A24" s="16"/>
      <c r="C24" s="65"/>
      <c r="E24" s="18"/>
      <c r="F24" s="65"/>
      <c r="G24" s="65"/>
      <c r="H24" s="66"/>
      <c r="I24" s="66"/>
      <c r="J24" s="65"/>
      <c r="K24" s="69"/>
      <c r="L24" s="66"/>
      <c r="M24" s="65"/>
      <c r="N24" s="48"/>
      <c r="O24" s="48"/>
      <c r="P24" s="65"/>
      <c r="Q24" s="48"/>
      <c r="R24" s="48"/>
      <c r="S24" s="65"/>
      <c r="T24" s="69"/>
      <c r="U24" s="69"/>
      <c r="V24" s="65"/>
      <c r="Y24" s="70" t="s">
        <v>282</v>
      </c>
      <c r="Z24" s="69"/>
      <c r="AA24" s="69"/>
      <c r="AB24" s="65"/>
      <c r="AE24" s="65"/>
      <c r="AF24" s="65"/>
    </row>
    <row r="25" spans="1:33" s="37" customFormat="1" ht="12.75" x14ac:dyDescent="0.2">
      <c r="A25" s="16"/>
      <c r="C25" s="65"/>
      <c r="E25" s="18"/>
      <c r="F25" s="65"/>
      <c r="G25" s="65"/>
      <c r="H25" s="66"/>
      <c r="I25" s="66"/>
      <c r="J25" s="65"/>
      <c r="K25" s="69"/>
      <c r="L25" s="66"/>
      <c r="M25" s="65"/>
      <c r="N25" s="48"/>
      <c r="O25" s="48"/>
      <c r="P25" s="65"/>
      <c r="Q25" s="48"/>
      <c r="R25" s="48"/>
      <c r="S25" s="65"/>
      <c r="T25" s="69"/>
      <c r="U25" s="69"/>
      <c r="V25" s="65"/>
      <c r="Y25" s="70"/>
      <c r="Z25" s="69"/>
      <c r="AA25" s="69"/>
      <c r="AB25" s="65"/>
      <c r="AC25" s="70"/>
      <c r="AE25" s="65"/>
      <c r="AF25" s="65"/>
    </row>
    <row r="26" spans="1:33" s="37" customFormat="1" ht="12.75" x14ac:dyDescent="0.2">
      <c r="A26" s="16" t="s">
        <v>19</v>
      </c>
      <c r="C26" s="65">
        <v>130658</v>
      </c>
      <c r="E26" s="18">
        <f>SUM('15. S7 DCBP'!H17)</f>
        <v>1325.5128205128201</v>
      </c>
      <c r="F26" s="65">
        <f t="shared" si="2"/>
        <v>129332.48717948719</v>
      </c>
      <c r="G26" s="65">
        <f>SUM('15. S7 DCBP'!P17)</f>
        <v>3524.0775484677924</v>
      </c>
      <c r="H26" s="65">
        <f t="shared" si="3"/>
        <v>125808.4096310194</v>
      </c>
      <c r="I26" s="65"/>
      <c r="J26" s="65">
        <f>SUM('15. S7 DCBP'!X17)</f>
        <v>4138.7195121951218</v>
      </c>
      <c r="K26" s="65">
        <f>SUM(H26)-(J26)</f>
        <v>121669.69011882428</v>
      </c>
      <c r="L26" s="65"/>
      <c r="M26" s="65">
        <f>SUM('15. S7 DCBP'!H31)</f>
        <v>4623.4384295062464</v>
      </c>
      <c r="N26" s="65">
        <f>SUM(K26)-(M26)</f>
        <v>117046.25168931803</v>
      </c>
      <c r="O26" s="65"/>
      <c r="P26" s="65">
        <f>SUM('15. S7 DCBP'!P31)</f>
        <v>5217.3433874709981</v>
      </c>
      <c r="Q26" s="65">
        <f>SUM(N26)-(P26)</f>
        <v>111828.90830184703</v>
      </c>
      <c r="R26" s="65"/>
      <c r="S26" s="65">
        <f>SUM('15. S7 DCBP'!X31)</f>
        <v>5823.6559139784958</v>
      </c>
      <c r="T26" s="65">
        <f>SUM(Q26)-((S26))</f>
        <v>106005.25238786853</v>
      </c>
      <c r="U26" s="65"/>
      <c r="V26" s="65">
        <f>SUM('15. S7 DCBP'!H46)</f>
        <v>6483.7748344370848</v>
      </c>
      <c r="W26" s="65">
        <f>SUM(T26)-((V26))</f>
        <v>99521.477553431439</v>
      </c>
      <c r="X26" s="65"/>
      <c r="Y26" s="65">
        <f>SUM('15. S7 DCBP'!P46)</f>
        <v>7112.91711517761</v>
      </c>
      <c r="Z26" s="65">
        <f>SUM(W26)-((Y26))</f>
        <v>92408.560438253829</v>
      </c>
      <c r="AA26" s="65"/>
      <c r="AB26" s="65">
        <f>SUM('15. S7 DCBP'!X46)</f>
        <v>7734.4537815126041</v>
      </c>
      <c r="AC26" s="65">
        <f>SUM(Z26)-((AB26)+(AD27))</f>
        <v>79915.904331254918</v>
      </c>
      <c r="AE26" s="65">
        <f>SUM(E26,G26,J26,M26,P26,S26,V26,Y26,AB26)</f>
        <v>45983.893343258773</v>
      </c>
      <c r="AF26" s="65">
        <f>SUM(C26)-(AE26)</f>
        <v>84674.106656741234</v>
      </c>
    </row>
    <row r="27" spans="1:33" s="37" customFormat="1" ht="13.8" x14ac:dyDescent="0.3">
      <c r="A27" s="16" t="s">
        <v>20</v>
      </c>
      <c r="C27" s="65">
        <v>24140</v>
      </c>
      <c r="E27" s="18">
        <f>SUM('15. S7 DCBP'!H18)</f>
        <v>814.24358974358927</v>
      </c>
      <c r="F27" s="65">
        <f t="shared" si="2"/>
        <v>23325.75641025641</v>
      </c>
      <c r="G27" s="65">
        <f>SUM('15. S7 DCBP'!P18)</f>
        <v>2164.7904940587869</v>
      </c>
      <c r="H27" s="65">
        <f t="shared" si="3"/>
        <v>21160.965916197623</v>
      </c>
      <c r="I27" s="65"/>
      <c r="J27" s="65">
        <f>SUM('15. S7 DCBP'!X18)</f>
        <v>2492.3780487804879</v>
      </c>
      <c r="K27" s="65">
        <f>SUM(H27)-(J27)</f>
        <v>18668.587867417136</v>
      </c>
      <c r="L27" s="65"/>
      <c r="M27" s="65">
        <f>SUM('15. S7 DCBP'!H32)</f>
        <v>2782.0345032718619</v>
      </c>
      <c r="N27" s="65">
        <f>SUM(K27)-(M27)</f>
        <v>15886.553364145275</v>
      </c>
      <c r="O27" s="65"/>
      <c r="P27" s="65">
        <f>SUM('15. S7 DCBP'!P32)</f>
        <v>3143.6774941995363</v>
      </c>
      <c r="Q27" s="65">
        <f>SUM(N27)-(P27)</f>
        <v>12742.875869945739</v>
      </c>
      <c r="R27" s="65"/>
      <c r="S27" s="65">
        <f>SUM('15. S7 DCBP'!X32)</f>
        <v>3587.0967741935492</v>
      </c>
      <c r="T27" s="65">
        <f>SUM(Q27)-((S27)+(U28))</f>
        <v>9155.7790957521902</v>
      </c>
      <c r="U27" s="66"/>
      <c r="V27" s="65">
        <f>SUM('15. S7 DCBP'!H47)</f>
        <v>4180.7947019867543</v>
      </c>
      <c r="W27" s="65">
        <f>SUM(T27)-((V27)+(X28))</f>
        <v>4974.9843937654359</v>
      </c>
      <c r="X27" s="66"/>
      <c r="Y27" s="65">
        <f>SUM('15. S7 DCBP'!P47)</f>
        <v>4638.8589881593107</v>
      </c>
      <c r="Z27" s="65">
        <f>SUM(W27)-((Y27)+(AA28))</f>
        <v>336.12540560612524</v>
      </c>
      <c r="AA27" s="66"/>
      <c r="AB27" s="65">
        <f>SUM('15. S7 DCBP'!X47)</f>
        <v>5094.3277310924368</v>
      </c>
      <c r="AC27" s="66">
        <v>0</v>
      </c>
      <c r="AD27" s="66">
        <f>SUM((Z27)-(AB27))*(-1)</f>
        <v>4758.2023254863116</v>
      </c>
      <c r="AE27" s="65">
        <f>SUM(E27,G27,J27,M27,P27,S27,V27,Y27,AB27)</f>
        <v>28898.202325486309</v>
      </c>
      <c r="AF27" s="66">
        <f>SUM(C27)-(AE27)</f>
        <v>-4758.2023254863088</v>
      </c>
      <c r="AG27" s="48" t="s">
        <v>167</v>
      </c>
    </row>
    <row r="28" spans="1:33" s="37" customFormat="1" ht="13.8" x14ac:dyDescent="0.3">
      <c r="A28" s="16" t="s">
        <v>21</v>
      </c>
      <c r="C28" s="65">
        <v>116284</v>
      </c>
      <c r="E28" s="18">
        <f>SUM('15. S7 DCBP'!H19)</f>
        <v>854.82051282051248</v>
      </c>
      <c r="F28" s="65">
        <f t="shared" si="2"/>
        <v>115429.17948717948</v>
      </c>
      <c r="G28" s="65">
        <f>SUM('15. S7 DCBP'!P19)</f>
        <v>2265.4784240150093</v>
      </c>
      <c r="H28" s="65">
        <f t="shared" si="3"/>
        <v>113163.70106316448</v>
      </c>
      <c r="I28" s="65"/>
      <c r="J28" s="65">
        <f>SUM('15. S7 DCBP'!X19)</f>
        <v>2721.0365853658536</v>
      </c>
      <c r="K28" s="65">
        <f>SUM(H28)-(J28)</f>
        <v>110442.66447779862</v>
      </c>
      <c r="L28" s="65"/>
      <c r="M28" s="65">
        <f>SUM('15. S7 DCBP'!H33)</f>
        <v>3029.1493158834028</v>
      </c>
      <c r="N28" s="65">
        <f>SUM(K28)-(M28)</f>
        <v>107413.51516191522</v>
      </c>
      <c r="O28" s="65"/>
      <c r="P28" s="65">
        <f>SUM('15. S7 DCBP'!P33)</f>
        <v>3400.8120649651974</v>
      </c>
      <c r="Q28" s="65">
        <f>SUM(N28)-(P28)</f>
        <v>104012.70309695002</v>
      </c>
      <c r="R28" s="65"/>
      <c r="S28" s="65">
        <f>SUM('15. S7 DCBP'!X33)</f>
        <v>3810.7526881720432</v>
      </c>
      <c r="T28" s="65">
        <f>SUM(Q28)-(S28)</f>
        <v>100201.95040877798</v>
      </c>
      <c r="U28" s="65"/>
      <c r="V28" s="65">
        <f>SUM('15. S7 DCBP'!H48)</f>
        <v>4216.2251655629134</v>
      </c>
      <c r="W28" s="65">
        <f>SUM(T28)-(V28)</f>
        <v>95985.725243215071</v>
      </c>
      <c r="X28" s="65"/>
      <c r="Y28" s="65">
        <f>SUM('15. S7 DCBP'!P48)</f>
        <v>4629.7631862217431</v>
      </c>
      <c r="Z28" s="65">
        <f>SUM(W28)-(Y28)</f>
        <v>91355.962056993332</v>
      </c>
      <c r="AA28" s="65"/>
      <c r="AB28" s="65">
        <f>SUM('15. S7 DCBP'!X48)</f>
        <v>5038.550420168066</v>
      </c>
      <c r="AC28" s="65">
        <f>SUM(Z28)-(AB28)</f>
        <v>86317.411636825273</v>
      </c>
      <c r="AE28" s="65">
        <f>SUM(E28,G28,J28,M28,P28,S28,V28,Y28,AB28)</f>
        <v>29966.588363174746</v>
      </c>
      <c r="AF28" s="65">
        <f>SUM(C28)-(AE28)</f>
        <v>86317.411636825258</v>
      </c>
    </row>
    <row r="29" spans="1:33" s="43" customFormat="1" ht="13.8" x14ac:dyDescent="0.3">
      <c r="A29" s="15" t="s">
        <v>160</v>
      </c>
      <c r="C29" s="67">
        <f>SUM(C26:C28)</f>
        <v>271082</v>
      </c>
      <c r="E29" s="71">
        <f>SUM(E26:E28)</f>
        <v>2994.576923076922</v>
      </c>
      <c r="F29" s="67">
        <f t="shared" ref="F29:K29" si="12">SUM(F26:F28)</f>
        <v>268087.42307692306</v>
      </c>
      <c r="G29" s="67">
        <f>SUM(G26:G28)</f>
        <v>7954.3464665415886</v>
      </c>
      <c r="H29" s="67">
        <f t="shared" si="12"/>
        <v>260133.07661038151</v>
      </c>
      <c r="I29" s="67"/>
      <c r="J29" s="67">
        <f>SUM(J26:J28)</f>
        <v>9352.1341463414628</v>
      </c>
      <c r="K29" s="67">
        <f t="shared" si="12"/>
        <v>250780.94246404004</v>
      </c>
      <c r="L29" s="67"/>
      <c r="M29" s="67">
        <f>SUM(M26:M28)</f>
        <v>10434.622248661512</v>
      </c>
      <c r="N29" s="67">
        <f t="shared" ref="N29:W29" si="13">SUM(N26:N28)</f>
        <v>240346.32021537851</v>
      </c>
      <c r="O29" s="67"/>
      <c r="P29" s="67">
        <f>SUM(P26:P28)</f>
        <v>11761.832946635732</v>
      </c>
      <c r="Q29" s="67">
        <f t="shared" si="13"/>
        <v>228584.48726874279</v>
      </c>
      <c r="R29" s="67"/>
      <c r="S29" s="67">
        <f>SUM(S26:S28)</f>
        <v>13221.505376344088</v>
      </c>
      <c r="T29" s="67">
        <f t="shared" si="13"/>
        <v>215362.9818923987</v>
      </c>
      <c r="U29" s="67"/>
      <c r="V29" s="67">
        <f>SUM(V26:V28)</f>
        <v>14880.794701986752</v>
      </c>
      <c r="W29" s="67">
        <f t="shared" si="13"/>
        <v>200482.18719041196</v>
      </c>
      <c r="X29" s="67"/>
      <c r="Y29" s="67">
        <f>SUM(Y26:Y28)</f>
        <v>16381.539289558663</v>
      </c>
      <c r="Z29" s="67">
        <f>SUM(Z26,Z28)</f>
        <v>183764.52249524716</v>
      </c>
      <c r="AA29" s="67"/>
      <c r="AB29" s="67">
        <f>SUM(AB26:AB28)</f>
        <v>17867.331932773108</v>
      </c>
      <c r="AC29" s="67">
        <f>SUM(AC26:AC28)</f>
        <v>166233.31596808019</v>
      </c>
      <c r="AE29" s="67">
        <f>SUM(AE26:AE28)</f>
        <v>104848.68403191982</v>
      </c>
      <c r="AF29" s="67">
        <f>SUM(AF26:AF28)</f>
        <v>166233.31596808019</v>
      </c>
      <c r="AG29" s="48"/>
    </row>
    <row r="30" spans="1:33" s="37" customFormat="1" ht="13.8" x14ac:dyDescent="0.3">
      <c r="A30" s="16" t="s">
        <v>162</v>
      </c>
      <c r="C30" s="65">
        <f>SUM(C21:C28)</f>
        <v>271082</v>
      </c>
      <c r="D30" s="65"/>
      <c r="E30" s="65">
        <f>SUM(E26:E28)</f>
        <v>2994.576923076922</v>
      </c>
      <c r="F30" s="65">
        <f>SUM(C30)-(E30)</f>
        <v>268087.42307692306</v>
      </c>
      <c r="G30" s="65">
        <f>SUM(G26:G28)</f>
        <v>7954.3464665415886</v>
      </c>
      <c r="H30" s="65">
        <f>SUM(F30)-(G30)</f>
        <v>260133.07661038148</v>
      </c>
      <c r="I30" s="65"/>
      <c r="J30" s="65">
        <f>SUM(J26:J28)</f>
        <v>9352.1341463414628</v>
      </c>
      <c r="K30" s="65">
        <f>SUM(H30)-(J30)</f>
        <v>250780.94246404001</v>
      </c>
      <c r="L30" s="65"/>
      <c r="M30" s="65">
        <f>SUM(M26:M28)</f>
        <v>10434.622248661512</v>
      </c>
      <c r="N30" s="65">
        <f>SUM(K30)-(M30)</f>
        <v>240346.32021537851</v>
      </c>
      <c r="O30" s="65"/>
      <c r="P30" s="65">
        <f>SUM(P26:P28)</f>
        <v>11761.832946635732</v>
      </c>
      <c r="Q30" s="65">
        <f>SUM(N30)-(P30)</f>
        <v>228584.48726874279</v>
      </c>
      <c r="R30" s="65"/>
      <c r="S30" s="65">
        <f>SUM(S26:S28)</f>
        <v>13221.505376344088</v>
      </c>
      <c r="T30" s="65">
        <f>SUM(Q30)-(S30)</f>
        <v>215362.9818923987</v>
      </c>
      <c r="U30" s="65"/>
      <c r="V30" s="65">
        <f>SUM(V26:V28)</f>
        <v>14880.794701986752</v>
      </c>
      <c r="W30" s="65">
        <f>SUM(T30)-(V30)</f>
        <v>200482.18719041196</v>
      </c>
      <c r="X30" s="65"/>
      <c r="Y30" s="65">
        <f>SUM(Y26:Y28)</f>
        <v>16381.539289558663</v>
      </c>
      <c r="Z30" s="65">
        <f>SUM(W30)-(Y30)</f>
        <v>184100.64790085331</v>
      </c>
      <c r="AA30" s="65"/>
      <c r="AB30" s="65">
        <f>SUM(AB26:AB28)</f>
        <v>17867.331932773108</v>
      </c>
      <c r="AC30" s="65">
        <f>SUM(Z30)-(AB30)</f>
        <v>166233.31596808019</v>
      </c>
      <c r="AD30" s="66"/>
      <c r="AE30" s="65">
        <f>SUM(AE26:AE28)</f>
        <v>104848.68403191982</v>
      </c>
      <c r="AF30" s="65">
        <f>SUM(C30)-(AE30)</f>
        <v>166233.31596808019</v>
      </c>
      <c r="AG30" s="48"/>
    </row>
    <row r="31" spans="1:33" s="26" customFormat="1" x14ac:dyDescent="0.3">
      <c r="A31" s="15"/>
      <c r="C31" s="54"/>
      <c r="E31" s="72"/>
      <c r="F31" s="54"/>
      <c r="G31" s="54"/>
      <c r="H31" s="54"/>
      <c r="I31" s="54"/>
      <c r="J31" s="54"/>
      <c r="K31" s="54"/>
      <c r="L31" s="54"/>
      <c r="M31" s="54"/>
      <c r="N31" s="54"/>
      <c r="O31" s="54"/>
      <c r="P31" s="54"/>
      <c r="Q31" s="54"/>
      <c r="R31" s="54"/>
      <c r="T31" s="54"/>
      <c r="U31" s="54"/>
      <c r="V31" s="54"/>
      <c r="W31" s="54"/>
      <c r="X31" s="54"/>
      <c r="Z31" s="54"/>
      <c r="AA31" s="54"/>
      <c r="AB31" s="69" t="s">
        <v>212</v>
      </c>
      <c r="AC31" s="54"/>
      <c r="AE31" s="67"/>
      <c r="AF31" s="67"/>
      <c r="AG31" s="69"/>
    </row>
    <row r="32" spans="1:33" s="26" customFormat="1" x14ac:dyDescent="0.3">
      <c r="A32" s="15"/>
      <c r="C32" s="54"/>
      <c r="E32" s="72"/>
      <c r="F32" s="54"/>
      <c r="G32" s="54"/>
      <c r="H32" s="54"/>
      <c r="I32" s="54"/>
      <c r="J32" s="54"/>
      <c r="K32" s="54"/>
      <c r="L32" s="54"/>
      <c r="M32" s="54"/>
      <c r="N32" s="54"/>
      <c r="O32" s="54"/>
      <c r="P32" s="54"/>
      <c r="Q32" s="54"/>
      <c r="R32" s="54"/>
      <c r="S32" s="54"/>
      <c r="T32" s="54"/>
      <c r="U32" s="54"/>
      <c r="V32" s="54"/>
      <c r="W32" s="54"/>
      <c r="X32" s="54"/>
      <c r="Y32" s="69"/>
      <c r="Z32" s="54"/>
      <c r="AA32" s="54"/>
      <c r="AB32" s="54"/>
      <c r="AC32" s="54"/>
      <c r="AE32" s="67"/>
      <c r="AF32" s="67"/>
      <c r="AG32" s="69"/>
    </row>
    <row r="33" spans="1:32" s="22" customFormat="1" ht="28.8" x14ac:dyDescent="0.3">
      <c r="A33" s="73" t="s">
        <v>387</v>
      </c>
      <c r="C33" s="74">
        <f>SUM(C16,C29)</f>
        <v>572239</v>
      </c>
      <c r="E33" s="75">
        <f t="shared" ref="E33:K33" si="14">SUM(E16,E29)</f>
        <v>14308.480371352784</v>
      </c>
      <c r="F33" s="74">
        <f t="shared" si="14"/>
        <v>557930.51962864725</v>
      </c>
      <c r="G33" s="74">
        <f t="shared" si="14"/>
        <v>38969.44397831025</v>
      </c>
      <c r="H33" s="74">
        <f t="shared" si="14"/>
        <v>518961.07565033704</v>
      </c>
      <c r="I33" s="74"/>
      <c r="J33" s="74">
        <f t="shared" si="14"/>
        <v>43346.622335317843</v>
      </c>
      <c r="K33" s="74">
        <f t="shared" si="14"/>
        <v>475614.45331501914</v>
      </c>
      <c r="M33" s="74">
        <f>SUM(M16,M29)</f>
        <v>48097.13024610233</v>
      </c>
      <c r="N33" s="74">
        <f>SUM(N16,N29)</f>
        <v>427517.3230689168</v>
      </c>
      <c r="O33" s="74"/>
      <c r="P33" s="74">
        <f>SUM(P16,P29)</f>
        <v>54096.41471941975</v>
      </c>
      <c r="Q33" s="74">
        <f>SUM(Q16,Q29)</f>
        <v>373420.90834949701</v>
      </c>
      <c r="R33" s="74"/>
      <c r="S33" s="74">
        <f>SUM(S16,S29)</f>
        <v>60834.104280787178</v>
      </c>
      <c r="T33" s="74">
        <f>SUM(T16,T29)</f>
        <v>312586.80406870984</v>
      </c>
      <c r="U33" s="74"/>
      <c r="V33" s="74">
        <f>SUM(V16,V29)</f>
        <v>69345.759072533081</v>
      </c>
      <c r="W33" s="74">
        <f>SUM(W16,W29)</f>
        <v>243241.04499617682</v>
      </c>
      <c r="X33" s="74"/>
      <c r="Y33" s="74">
        <f>SUM(Y16,Y29)</f>
        <v>76399.952723258713</v>
      </c>
      <c r="Z33" s="74">
        <f>SUM(Z16,Z29)</f>
        <v>183764.52249524716</v>
      </c>
      <c r="AA33" s="74"/>
      <c r="AB33" s="74">
        <f>SUM(AB16,AB29)</f>
        <v>83319.026848027337</v>
      </c>
      <c r="AC33" s="74">
        <f>SUM(AC16,AC29)</f>
        <v>100781.62105282595</v>
      </c>
      <c r="AE33" s="74">
        <f>SUM(AE16,AE29)</f>
        <v>488716.93457510922</v>
      </c>
      <c r="AF33" s="74">
        <f>SUM(C33)-(AE33)</f>
        <v>83522.065424890781</v>
      </c>
    </row>
    <row r="34" spans="1:32" s="28" customFormat="1" ht="28.8" x14ac:dyDescent="0.3">
      <c r="A34" s="76" t="s">
        <v>388</v>
      </c>
      <c r="C34" s="29">
        <f>SUM(C17,C30)</f>
        <v>572239</v>
      </c>
      <c r="E34" s="36">
        <f>SUM(E17,E30)</f>
        <v>14308.480371352784</v>
      </c>
      <c r="F34" s="29">
        <f>SUM(C34)-(E34)</f>
        <v>557930.51962864725</v>
      </c>
      <c r="G34" s="29">
        <f>SUM(G17,G30)</f>
        <v>38969.44397831025</v>
      </c>
      <c r="H34" s="29">
        <f>SUM(F34)-(G34)</f>
        <v>518961.07565033698</v>
      </c>
      <c r="I34" s="29"/>
      <c r="J34" s="29">
        <f>SUM(J17,J30)</f>
        <v>43346.622335317843</v>
      </c>
      <c r="K34" s="29">
        <f>SUM(H34)-(J34)</f>
        <v>475614.45331501914</v>
      </c>
      <c r="M34" s="29">
        <f>SUM(M17,M30)</f>
        <v>48097.13024610233</v>
      </c>
      <c r="N34" s="29">
        <f>SUM(K34)-(M34)</f>
        <v>427517.3230689168</v>
      </c>
      <c r="O34" s="29"/>
      <c r="P34" s="29">
        <f>SUM(P17,P30)</f>
        <v>54096.41471941975</v>
      </c>
      <c r="Q34" s="29">
        <f>SUM(N34)-(P34)</f>
        <v>373420.90834949707</v>
      </c>
      <c r="R34" s="29"/>
      <c r="S34" s="29">
        <f>SUM(S17,S30)</f>
        <v>60834.104280787178</v>
      </c>
      <c r="T34" s="29">
        <f>SUM(Q34)-(S34)</f>
        <v>312586.8040687099</v>
      </c>
      <c r="U34" s="29"/>
      <c r="V34" s="29">
        <f>SUM(V17,V30)</f>
        <v>69345.759072533081</v>
      </c>
      <c r="W34" s="29">
        <f>SUM(T34)-(V34)</f>
        <v>243241.04499617682</v>
      </c>
      <c r="X34" s="29"/>
      <c r="Y34" s="29">
        <f>SUM(Y17,Y30)</f>
        <v>76399.952723258713</v>
      </c>
      <c r="Z34" s="29">
        <f>SUM(W34)-(Y34)</f>
        <v>166841.09227291809</v>
      </c>
      <c r="AA34" s="29"/>
      <c r="AB34" s="29">
        <f>SUM(AB17,AB30)</f>
        <v>83319.026848027337</v>
      </c>
      <c r="AC34" s="29">
        <f>SUM(Z34)-(AB34)</f>
        <v>83522.065424890752</v>
      </c>
      <c r="AE34" s="29">
        <f>SUM(AE17,AE30)</f>
        <v>488716.93457510922</v>
      </c>
      <c r="AF34" s="29">
        <f>SUM(C34)-(AE34)</f>
        <v>83522.065424890781</v>
      </c>
    </row>
    <row r="35" spans="1:32" x14ac:dyDescent="0.3">
      <c r="AA35" s="69"/>
      <c r="AD35" s="69"/>
    </row>
    <row r="36" spans="1:32" x14ac:dyDescent="0.3">
      <c r="A36" s="26" t="s">
        <v>169</v>
      </c>
    </row>
    <row r="37" spans="1:32" s="62" customFormat="1" x14ac:dyDescent="0.3">
      <c r="A37" s="77"/>
      <c r="C37" s="61"/>
      <c r="E37" s="61"/>
      <c r="F37" s="61"/>
      <c r="G37" s="61"/>
      <c r="H37" s="61"/>
      <c r="I37" s="61"/>
      <c r="J37" s="61"/>
    </row>
    <row r="38" spans="1:32" ht="52.8" thickBot="1" x14ac:dyDescent="0.35">
      <c r="A38" s="15"/>
      <c r="C38" s="63" t="s">
        <v>43</v>
      </c>
      <c r="D38" s="63"/>
      <c r="E38" s="59" t="s">
        <v>170</v>
      </c>
      <c r="F38" s="59" t="s">
        <v>148</v>
      </c>
      <c r="G38" s="64" t="s">
        <v>171</v>
      </c>
      <c r="H38" s="59" t="s">
        <v>172</v>
      </c>
      <c r="I38" s="59" t="s">
        <v>155</v>
      </c>
      <c r="J38" s="64" t="s">
        <v>173</v>
      </c>
    </row>
    <row r="39" spans="1:32" x14ac:dyDescent="0.3">
      <c r="A39" s="16" t="s">
        <v>14</v>
      </c>
      <c r="B39" s="37"/>
      <c r="C39" s="65">
        <v>6600</v>
      </c>
      <c r="D39" s="65"/>
      <c r="E39" s="65">
        <f t="shared" ref="E39:E44" si="15">SUM(E10,G10,J10,M10,P10)</f>
        <v>27586.941250208361</v>
      </c>
      <c r="F39" s="66">
        <f t="shared" ref="F39:F44" si="16">SUM(Q10)</f>
        <v>0</v>
      </c>
      <c r="G39" s="66">
        <f>SUM(I10,L10,O10,R10)</f>
        <v>20986.941250208361</v>
      </c>
      <c r="H39" s="65">
        <f t="shared" ref="H39:H44" si="17">SUM(S10,V10,Y10,AB10)</f>
        <v>34626.245441428422</v>
      </c>
      <c r="I39" s="66">
        <f t="shared" ref="I39:I44" si="18">SUM(AC10)</f>
        <v>0</v>
      </c>
      <c r="J39" s="66">
        <f t="shared" ref="J39:J44" si="19">SUM(U10,X10,AA10,AD10)</f>
        <v>34626.245441428422</v>
      </c>
      <c r="K39" s="69" t="s">
        <v>195</v>
      </c>
      <c r="R39" s="26"/>
      <c r="X39" s="78" t="s">
        <v>158</v>
      </c>
      <c r="Y39" s="79" t="s">
        <v>175</v>
      </c>
      <c r="Z39" s="80"/>
      <c r="AA39" s="80"/>
      <c r="AB39" s="80"/>
      <c r="AC39" s="80"/>
      <c r="AD39" s="80"/>
      <c r="AE39" s="81"/>
    </row>
    <row r="40" spans="1:32" ht="27.75" customHeight="1" x14ac:dyDescent="0.3">
      <c r="A40" s="16" t="s">
        <v>15</v>
      </c>
      <c r="B40" s="37"/>
      <c r="C40" s="65">
        <v>144009</v>
      </c>
      <c r="D40" s="65"/>
      <c r="E40" s="65">
        <f t="shared" si="15"/>
        <v>35682.853854077737</v>
      </c>
      <c r="F40" s="65">
        <f t="shared" si="16"/>
        <v>84289.210838884595</v>
      </c>
      <c r="G40" s="66"/>
      <c r="H40" s="65">
        <f t="shared" si="17"/>
        <v>53613.665154857175</v>
      </c>
      <c r="I40" s="66">
        <f t="shared" si="18"/>
        <v>0</v>
      </c>
      <c r="J40" s="66">
        <f t="shared" si="19"/>
        <v>30932.64951014852</v>
      </c>
      <c r="K40" s="70" t="s">
        <v>230</v>
      </c>
      <c r="X40" s="82" t="s">
        <v>159</v>
      </c>
      <c r="Y40" s="83" t="s">
        <v>177</v>
      </c>
      <c r="Z40" s="84"/>
      <c r="AA40" s="84"/>
      <c r="AB40" s="84"/>
      <c r="AC40" s="84"/>
      <c r="AD40" s="84"/>
      <c r="AE40" s="85"/>
    </row>
    <row r="41" spans="1:32" x14ac:dyDescent="0.3">
      <c r="A41" s="16" t="s">
        <v>16</v>
      </c>
      <c r="B41" s="37"/>
      <c r="C41" s="65">
        <v>31309</v>
      </c>
      <c r="D41" s="65"/>
      <c r="E41" s="65">
        <f t="shared" si="15"/>
        <v>34358.994056829295</v>
      </c>
      <c r="F41" s="66">
        <f t="shared" si="16"/>
        <v>0</v>
      </c>
      <c r="G41" s="66">
        <f>SUM(R12)</f>
        <v>3049.9940568292996</v>
      </c>
      <c r="H41" s="65">
        <f t="shared" si="17"/>
        <v>48146.872149553958</v>
      </c>
      <c r="I41" s="66">
        <f t="shared" si="18"/>
        <v>0</v>
      </c>
      <c r="J41" s="66">
        <f t="shared" si="19"/>
        <v>48146.872149553958</v>
      </c>
      <c r="K41" s="69" t="s">
        <v>190</v>
      </c>
      <c r="X41" s="82" t="s">
        <v>161</v>
      </c>
      <c r="Y41" s="83" t="s">
        <v>396</v>
      </c>
      <c r="Z41" s="84"/>
      <c r="AA41" s="84"/>
      <c r="AB41" s="84"/>
      <c r="AC41" s="84"/>
      <c r="AD41" s="84"/>
      <c r="AE41" s="85"/>
    </row>
    <row r="42" spans="1:32" ht="15" thickBot="1" x14ac:dyDescent="0.35">
      <c r="A42" s="16" t="s">
        <v>17</v>
      </c>
      <c r="B42" s="37"/>
      <c r="C42" s="65">
        <v>18420</v>
      </c>
      <c r="D42" s="65"/>
      <c r="E42" s="65">
        <f t="shared" si="15"/>
        <v>12148.028933395677</v>
      </c>
      <c r="F42" s="65">
        <f t="shared" si="16"/>
        <v>6271.9710666043229</v>
      </c>
      <c r="G42" s="48"/>
      <c r="H42" s="65">
        <f t="shared" si="17"/>
        <v>18715.525176198375</v>
      </c>
      <c r="I42" s="66">
        <f t="shared" si="18"/>
        <v>0</v>
      </c>
      <c r="J42" s="66">
        <f t="shared" si="19"/>
        <v>12443.554109594053</v>
      </c>
      <c r="K42" s="69" t="s">
        <v>191</v>
      </c>
      <c r="X42" s="86" t="s">
        <v>167</v>
      </c>
      <c r="Y42" s="87" t="s">
        <v>238</v>
      </c>
      <c r="Z42" s="88"/>
      <c r="AA42" s="88"/>
      <c r="AB42" s="88"/>
      <c r="AC42" s="88"/>
      <c r="AD42" s="88"/>
      <c r="AE42" s="89"/>
    </row>
    <row r="43" spans="1:32" x14ac:dyDescent="0.3">
      <c r="A43" s="16" t="s">
        <v>18</v>
      </c>
      <c r="B43" s="37"/>
      <c r="C43" s="65">
        <v>94319</v>
      </c>
      <c r="D43" s="65"/>
      <c r="E43" s="65">
        <f t="shared" si="15"/>
        <v>22822.895224758664</v>
      </c>
      <c r="F43" s="65">
        <f t="shared" si="16"/>
        <v>54275.239175265349</v>
      </c>
      <c r="G43" s="66"/>
      <c r="H43" s="65">
        <f t="shared" si="17"/>
        <v>41318.233541164438</v>
      </c>
      <c r="I43" s="66">
        <f t="shared" si="18"/>
        <v>0</v>
      </c>
      <c r="J43" s="66">
        <f t="shared" si="19"/>
        <v>14353.657530216058</v>
      </c>
      <c r="K43" s="70" t="s">
        <v>231</v>
      </c>
    </row>
    <row r="44" spans="1:32" x14ac:dyDescent="0.3">
      <c r="A44" s="16" t="s">
        <v>379</v>
      </c>
      <c r="B44" s="37"/>
      <c r="C44" s="65">
        <v>6500</v>
      </c>
      <c r="D44" s="65"/>
      <c r="E44" s="65">
        <f t="shared" si="15"/>
        <v>23720.865599975987</v>
      </c>
      <c r="F44" s="66">
        <f t="shared" si="16"/>
        <v>0</v>
      </c>
      <c r="G44" s="66">
        <f>SUM(I15,L15,O15,R15)</f>
        <v>17220.865599975987</v>
      </c>
      <c r="H44" s="65">
        <f t="shared" si="17"/>
        <v>31127.130160741319</v>
      </c>
      <c r="I44" s="66">
        <f t="shared" si="18"/>
        <v>0</v>
      </c>
      <c r="J44" s="66">
        <f t="shared" si="19"/>
        <v>31127.130160741319</v>
      </c>
      <c r="K44" s="69" t="s">
        <v>213</v>
      </c>
    </row>
    <row r="45" spans="1:32" s="37" customFormat="1" x14ac:dyDescent="0.3">
      <c r="A45" s="15" t="s">
        <v>160</v>
      </c>
      <c r="B45" s="43"/>
      <c r="C45" s="67">
        <f>SUM(C39:C44)</f>
        <v>301157</v>
      </c>
      <c r="D45" s="67"/>
      <c r="E45" s="67">
        <f>SUM(E39:E44)</f>
        <v>156320.57891924572</v>
      </c>
      <c r="F45" s="67">
        <f>SUM(F39:F44)</f>
        <v>144836.42108075425</v>
      </c>
      <c r="G45" s="68">
        <f>SUM(G39:G44)</f>
        <v>41257.800907013647</v>
      </c>
      <c r="H45" s="67">
        <f>SUM(H39:H44)</f>
        <v>227547.67162394366</v>
      </c>
      <c r="I45" s="68">
        <f>SUM(F45)-(H45)</f>
        <v>-82711.25054318941</v>
      </c>
      <c r="J45" s="68">
        <f>SUM(J39:J44)</f>
        <v>171630.10890168237</v>
      </c>
      <c r="K45" s="38" t="s">
        <v>182</v>
      </c>
      <c r="T45" s="38"/>
      <c r="X45" s="25"/>
      <c r="Y45" s="25"/>
      <c r="Z45" s="25"/>
      <c r="AA45" s="25"/>
      <c r="AB45" s="25"/>
      <c r="AC45" s="25"/>
      <c r="AD45" s="25"/>
      <c r="AE45" s="25"/>
    </row>
    <row r="46" spans="1:32" s="37" customFormat="1" ht="13.8" x14ac:dyDescent="0.3">
      <c r="A46" s="16" t="s">
        <v>160</v>
      </c>
      <c r="C46" s="65">
        <f>SUM(C39:C44)</f>
        <v>301157</v>
      </c>
      <c r="D46" s="65"/>
      <c r="E46" s="65">
        <f>SUM(E39:E44)</f>
        <v>156320.57891924572</v>
      </c>
      <c r="F46" s="65">
        <f>SUM(C46)-(E46)</f>
        <v>144836.42108075428</v>
      </c>
      <c r="G46" s="66"/>
      <c r="H46" s="65">
        <f>SUM(H39:H44)</f>
        <v>227547.67162394366</v>
      </c>
      <c r="I46" s="68">
        <f>SUM((F46)-(H46))*-1</f>
        <v>82711.250543189381</v>
      </c>
      <c r="J46" s="68"/>
      <c r="K46" s="38" t="s">
        <v>397</v>
      </c>
      <c r="T46" s="48"/>
    </row>
    <row r="47" spans="1:32" x14ac:dyDescent="0.3">
      <c r="A47" s="16"/>
      <c r="B47" s="37"/>
      <c r="C47" s="65"/>
      <c r="D47" s="65"/>
      <c r="E47" s="65"/>
      <c r="F47" s="65"/>
      <c r="G47" s="28"/>
      <c r="H47" s="65"/>
      <c r="I47" s="65"/>
      <c r="J47" s="65"/>
      <c r="X47" s="37"/>
      <c r="Y47" s="37"/>
      <c r="Z47" s="37"/>
      <c r="AA47" s="37"/>
      <c r="AB47" s="37"/>
      <c r="AC47" s="37"/>
      <c r="AD47" s="37"/>
      <c r="AE47" s="37"/>
    </row>
    <row r="48" spans="1:32" x14ac:dyDescent="0.3">
      <c r="A48" s="16" t="s">
        <v>19</v>
      </c>
      <c r="B48" s="37"/>
      <c r="C48" s="65">
        <v>130658</v>
      </c>
      <c r="D48" s="65"/>
      <c r="E48" s="65">
        <f>SUM(E26,G26,J26,M26,P26)</f>
        <v>18829.091698152977</v>
      </c>
      <c r="F48" s="65">
        <f>SUM(Q26)</f>
        <v>111828.90830184703</v>
      </c>
      <c r="G48" s="28"/>
      <c r="H48" s="65">
        <f>SUM(S26,V26,Y26,AB26)</f>
        <v>27154.801645105792</v>
      </c>
      <c r="I48" s="65">
        <f>SUM(AC26)</f>
        <v>79915.904331254918</v>
      </c>
      <c r="J48" s="66">
        <f>SUM(U26,X26,AA26,AD26)</f>
        <v>0</v>
      </c>
      <c r="W48" s="27"/>
    </row>
    <row r="49" spans="1:11" x14ac:dyDescent="0.3">
      <c r="A49" s="16" t="s">
        <v>20</v>
      </c>
      <c r="B49" s="37"/>
      <c r="C49" s="65">
        <v>24140</v>
      </c>
      <c r="D49" s="65"/>
      <c r="E49" s="65">
        <f>SUM(E27,G27,J27,M27,P27)</f>
        <v>11397.124130054261</v>
      </c>
      <c r="F49" s="65">
        <f t="shared" ref="F49:F50" si="20">SUM(Q27)</f>
        <v>12742.875869945739</v>
      </c>
      <c r="G49" s="28"/>
      <c r="H49" s="65">
        <f>SUM(S27,V27,Y27,AB27)</f>
        <v>17501.078195432048</v>
      </c>
      <c r="I49" s="66">
        <f t="shared" ref="I49:I50" si="21">SUM(AC27)</f>
        <v>0</v>
      </c>
      <c r="J49" s="66">
        <f t="shared" ref="J49:J50" si="22">SUM(U27,X27,AA27,AD27)</f>
        <v>4758.2023254863116</v>
      </c>
      <c r="K49" s="69" t="s">
        <v>212</v>
      </c>
    </row>
    <row r="50" spans="1:11" x14ac:dyDescent="0.3">
      <c r="A50" s="16" t="s">
        <v>21</v>
      </c>
      <c r="B50" s="37"/>
      <c r="C50" s="65">
        <v>116284</v>
      </c>
      <c r="D50" s="65"/>
      <c r="E50" s="65">
        <f>SUM(E28,G28,J28,M28,P28)</f>
        <v>12271.296903049977</v>
      </c>
      <c r="F50" s="65">
        <f t="shared" si="20"/>
        <v>104012.70309695002</v>
      </c>
      <c r="G50" s="28"/>
      <c r="H50" s="65">
        <f>SUM(S28,V28,Y28,AB28)</f>
        <v>17695.291460124765</v>
      </c>
      <c r="I50" s="65">
        <f t="shared" si="21"/>
        <v>86317.411636825273</v>
      </c>
      <c r="J50" s="66">
        <f t="shared" si="22"/>
        <v>0</v>
      </c>
    </row>
    <row r="51" spans="1:11" x14ac:dyDescent="0.3">
      <c r="A51" s="15" t="s">
        <v>160</v>
      </c>
      <c r="B51" s="26"/>
      <c r="C51" s="54">
        <f>SUM(C48:C50)</f>
        <v>271082</v>
      </c>
      <c r="D51" s="54"/>
      <c r="E51" s="67">
        <f>SUM(E48:E50)</f>
        <v>42497.512731257215</v>
      </c>
      <c r="F51" s="67">
        <f>SUM(F48:F50)</f>
        <v>228584.48726874279</v>
      </c>
      <c r="G51" s="28"/>
      <c r="H51" s="67">
        <f>SUM(H48:H50)</f>
        <v>62351.171300662609</v>
      </c>
      <c r="I51" s="67">
        <f>SUM(I48:I50)</f>
        <v>166233.31596808019</v>
      </c>
      <c r="J51" s="68">
        <f>SUM(J48:J50)</f>
        <v>4758.2023254863116</v>
      </c>
      <c r="K51" s="38" t="s">
        <v>182</v>
      </c>
    </row>
    <row r="52" spans="1:11" x14ac:dyDescent="0.3">
      <c r="A52" s="16" t="s">
        <v>162</v>
      </c>
      <c r="C52" s="27">
        <f>SUM(C48:C50)</f>
        <v>271082</v>
      </c>
      <c r="D52" s="27"/>
      <c r="E52" s="65">
        <f>SUM(E48:E50)</f>
        <v>42497.512731257215</v>
      </c>
      <c r="F52" s="65">
        <f>SUM(C52)-(E52)</f>
        <v>228584.48726874279</v>
      </c>
      <c r="G52" s="28"/>
      <c r="H52" s="65">
        <f>SUM(H48:H50)</f>
        <v>62351.171300662609</v>
      </c>
      <c r="I52" s="65">
        <f>SUM(F52)-(H52)</f>
        <v>166233.31596808019</v>
      </c>
      <c r="J52" s="65"/>
    </row>
    <row r="54" spans="1:11" x14ac:dyDescent="0.3">
      <c r="G54" s="27"/>
    </row>
    <row r="55" spans="1:11" x14ac:dyDescent="0.3">
      <c r="G55" s="27"/>
    </row>
    <row r="56" spans="1:11" x14ac:dyDescent="0.3">
      <c r="G56" s="27"/>
    </row>
  </sheetData>
  <mergeCells count="2">
    <mergeCell ref="I8:J8"/>
    <mergeCell ref="L8:M8"/>
  </mergeCells>
  <pageMargins left="0.25" right="0.25" top="0.75" bottom="0.75" header="0.3" footer="0.3"/>
  <pageSetup paperSize="8" scale="60" orientation="landscape" r:id="rId1"/>
  <headerFooter>
    <oddHeader>&amp;CWorksheet 23. S7 PC</oddHeader>
    <oddFooter>&amp;CFilename: CCNSW Metropolitan Sydney Cemetery Capacity Report data supplement&amp;R&amp;P/&amp;N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6"/>
  <sheetViews>
    <sheetView zoomScale="75" zoomScaleNormal="75" workbookViewId="0">
      <selection activeCell="E9" sqref="E9"/>
    </sheetView>
  </sheetViews>
  <sheetFormatPr defaultColWidth="9.109375" defaultRowHeight="14.4" x14ac:dyDescent="0.3"/>
  <cols>
    <col min="1" max="1" width="30.109375" style="25" customWidth="1"/>
    <col min="2" max="2" width="5.5546875" style="25" customWidth="1"/>
    <col min="3" max="3" width="12.5546875" style="25" customWidth="1"/>
    <col min="4" max="4" width="3.33203125" style="25" customWidth="1"/>
    <col min="5" max="5" width="11" style="25" customWidth="1"/>
    <col min="6" max="6" width="9.88671875" style="25" customWidth="1"/>
    <col min="7" max="7" width="10.5546875" style="25" customWidth="1"/>
    <col min="8" max="8" width="10.44140625" style="25" customWidth="1"/>
    <col min="9" max="9" width="13.88671875" style="25" customWidth="1"/>
    <col min="10" max="11" width="10.6640625" style="25" customWidth="1"/>
    <col min="12" max="12" width="9.88671875" style="25" customWidth="1"/>
    <col min="13" max="13" width="9.44140625" style="25" customWidth="1"/>
    <col min="14" max="14" width="10.88671875" style="25" customWidth="1"/>
    <col min="15" max="15" width="8.6640625" style="25" customWidth="1"/>
    <col min="16" max="16" width="9.6640625" style="25" customWidth="1"/>
    <col min="17" max="17" width="9.88671875" style="25" customWidth="1"/>
    <col min="18" max="18" width="9.109375" style="25" customWidth="1"/>
    <col min="19" max="19" width="9.5546875" style="25" customWidth="1"/>
    <col min="20" max="20" width="11" style="25" customWidth="1"/>
    <col min="21" max="22" width="9.44140625" style="25" customWidth="1"/>
    <col min="23" max="24" width="9.5546875" style="25" customWidth="1"/>
    <col min="25" max="25" width="9.44140625" style="25" customWidth="1"/>
    <col min="26" max="26" width="10.5546875" style="25" customWidth="1"/>
    <col min="27" max="27" width="9.5546875" style="25" customWidth="1"/>
    <col min="28" max="28" width="9.44140625" style="25" customWidth="1"/>
    <col min="29" max="29" width="10.5546875" style="25" customWidth="1"/>
    <col min="30" max="30" width="9" style="25" customWidth="1"/>
    <col min="31" max="31" width="11.44140625" style="25" customWidth="1"/>
    <col min="32" max="32" width="11.6640625" style="25" customWidth="1"/>
    <col min="33" max="33" width="10.33203125" style="25" customWidth="1"/>
    <col min="34" max="16384" width="9.109375" style="25"/>
  </cols>
  <sheetData>
    <row r="1" spans="1:34" ht="18.75" x14ac:dyDescent="0.3">
      <c r="A1" s="21" t="s">
        <v>342</v>
      </c>
    </row>
    <row r="2" spans="1:34" ht="15" x14ac:dyDescent="0.25">
      <c r="A2" s="26" t="s">
        <v>374</v>
      </c>
    </row>
    <row r="3" spans="1:34" ht="15" x14ac:dyDescent="0.25">
      <c r="A3" s="28"/>
    </row>
    <row r="4" spans="1:34" customFormat="1" ht="15" x14ac:dyDescent="0.25">
      <c r="A4" s="39" t="s">
        <v>433</v>
      </c>
    </row>
    <row r="5" spans="1:34" customFormat="1" ht="15" x14ac:dyDescent="0.25">
      <c r="A5" s="60" t="s">
        <v>375</v>
      </c>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4" ht="15" x14ac:dyDescent="0.25">
      <c r="A6" s="26" t="s">
        <v>137</v>
      </c>
    </row>
    <row r="7" spans="1:34" ht="15" x14ac:dyDescent="0.25">
      <c r="A7" s="26"/>
    </row>
    <row r="8" spans="1:34" ht="21" customHeight="1" x14ac:dyDescent="0.25">
      <c r="A8" s="15" t="s">
        <v>12</v>
      </c>
      <c r="C8" s="61"/>
      <c r="D8" s="62"/>
      <c r="E8" s="61"/>
      <c r="F8" s="61"/>
      <c r="G8" s="61"/>
      <c r="H8" s="61"/>
      <c r="I8" s="148"/>
      <c r="J8" s="148"/>
      <c r="K8" s="61"/>
      <c r="L8" s="148"/>
      <c r="M8" s="148"/>
      <c r="N8" s="61"/>
      <c r="O8" s="61"/>
      <c r="P8" s="61"/>
      <c r="Q8" s="61"/>
      <c r="R8" s="61"/>
      <c r="S8" s="61"/>
      <c r="T8" s="61"/>
      <c r="U8" s="61"/>
      <c r="V8" s="61"/>
      <c r="W8" s="61"/>
      <c r="X8" s="61"/>
      <c r="Y8" s="61"/>
      <c r="Z8" s="61"/>
      <c r="AA8" s="61"/>
      <c r="AB8" s="61"/>
      <c r="AC8" s="61"/>
      <c r="AD8" s="61"/>
      <c r="AE8" s="62"/>
      <c r="AF8" s="62"/>
      <c r="AG8" s="62"/>
    </row>
    <row r="9" spans="1:34" ht="50.25" customHeight="1" x14ac:dyDescent="0.25">
      <c r="A9" s="15"/>
      <c r="C9" s="63" t="s">
        <v>43</v>
      </c>
      <c r="E9" s="59" t="s">
        <v>138</v>
      </c>
      <c r="F9" s="59" t="s">
        <v>139</v>
      </c>
      <c r="G9" s="59" t="s">
        <v>140</v>
      </c>
      <c r="H9" s="59" t="s">
        <v>141</v>
      </c>
      <c r="I9" s="64" t="s">
        <v>144</v>
      </c>
      <c r="J9" s="59" t="s">
        <v>142</v>
      </c>
      <c r="K9" s="59" t="s">
        <v>143</v>
      </c>
      <c r="L9" s="64" t="s">
        <v>144</v>
      </c>
      <c r="M9" s="59" t="s">
        <v>145</v>
      </c>
      <c r="N9" s="59" t="s">
        <v>146</v>
      </c>
      <c r="O9" s="64" t="s">
        <v>144</v>
      </c>
      <c r="P9" s="59" t="s">
        <v>147</v>
      </c>
      <c r="Q9" s="59" t="s">
        <v>148</v>
      </c>
      <c r="R9" s="64" t="s">
        <v>144</v>
      </c>
      <c r="S9" s="59" t="s">
        <v>149</v>
      </c>
      <c r="T9" s="59" t="s">
        <v>150</v>
      </c>
      <c r="U9" s="64" t="s">
        <v>144</v>
      </c>
      <c r="V9" s="59" t="s">
        <v>151</v>
      </c>
      <c r="W9" s="59" t="s">
        <v>152</v>
      </c>
      <c r="X9" s="64" t="s">
        <v>144</v>
      </c>
      <c r="Y9" s="59" t="s">
        <v>275</v>
      </c>
      <c r="Z9" s="59" t="s">
        <v>153</v>
      </c>
      <c r="AA9" s="64" t="s">
        <v>144</v>
      </c>
      <c r="AB9" s="59" t="s">
        <v>154</v>
      </c>
      <c r="AC9" s="59" t="s">
        <v>155</v>
      </c>
      <c r="AD9" s="64" t="s">
        <v>144</v>
      </c>
      <c r="AE9" s="59" t="s">
        <v>156</v>
      </c>
      <c r="AF9" s="59" t="s">
        <v>157</v>
      </c>
    </row>
    <row r="10" spans="1:34" s="37" customFormat="1" ht="12.75" x14ac:dyDescent="0.2">
      <c r="A10" s="16" t="s">
        <v>14</v>
      </c>
      <c r="C10" s="65">
        <v>6600</v>
      </c>
      <c r="E10" s="18">
        <f>SUM('16. S8 DCBP'!H10)</f>
        <v>2101.0206896551722</v>
      </c>
      <c r="F10" s="65">
        <f>SUM(C10)-(E10)</f>
        <v>4498.9793103448283</v>
      </c>
      <c r="G10" s="65">
        <f>SUM('16. S8 DCBP'!P10)</f>
        <v>5904.1371994342289</v>
      </c>
      <c r="H10" s="66">
        <v>0</v>
      </c>
      <c r="I10" s="66">
        <f>SUM((F10)-(G10))*-1</f>
        <v>1405.1578890894007</v>
      </c>
      <c r="J10" s="65">
        <f>SUM('16. S8 DCBP'!X10)</f>
        <v>6662.8716461203776</v>
      </c>
      <c r="K10" s="66">
        <v>0</v>
      </c>
      <c r="L10" s="66">
        <f>SUM((H10)-(J10))*(-1)</f>
        <v>6662.8716461203776</v>
      </c>
      <c r="M10" s="65">
        <f>SUM('16. S8 DCBP'!H24)</f>
        <v>7642.7509293680296</v>
      </c>
      <c r="N10" s="48">
        <v>0</v>
      </c>
      <c r="O10" s="66">
        <f>SUM((K10)-(M10))*(-1)</f>
        <v>7642.7509293680296</v>
      </c>
      <c r="P10" s="65">
        <f>SUM('16. S8 DCBP'!P24)</f>
        <v>8871.9512195121952</v>
      </c>
      <c r="Q10" s="48">
        <v>0</v>
      </c>
      <c r="R10" s="66">
        <f>SUM((N10)-(P10))*(-1)</f>
        <v>8871.9512195121952</v>
      </c>
      <c r="S10" s="65">
        <f>SUM('16. S8 DCBP'!X24)</f>
        <v>10318.217357310399</v>
      </c>
      <c r="T10" s="48">
        <v>0</v>
      </c>
      <c r="U10" s="66">
        <f>SUM((Q10)-(S10))*(-1)</f>
        <v>10318.217357310399</v>
      </c>
      <c r="V10" s="65">
        <f>SUM('16. S8 DCBP'!H39)</f>
        <v>11008.413461538461</v>
      </c>
      <c r="W10" s="48">
        <v>0</v>
      </c>
      <c r="X10" s="66">
        <f>SUM((T10)-(V10))*(-1)</f>
        <v>11008.413461538461</v>
      </c>
      <c r="Y10" s="65">
        <f>SUM('16. S8 DCBP'!P39)</f>
        <v>12586.688578471651</v>
      </c>
      <c r="Z10" s="48">
        <v>0</v>
      </c>
      <c r="AA10" s="92">
        <f>SUM((W10)-(Y10))*(-1)</f>
        <v>12586.688578471651</v>
      </c>
      <c r="AB10" s="65">
        <f>SUM('16. S8 DCBP'!X39)</f>
        <v>14264.406065711877</v>
      </c>
      <c r="AC10" s="48">
        <v>0</v>
      </c>
      <c r="AD10" s="66">
        <f>SUM((Z10)-(AB10))*(-1)</f>
        <v>14264.406065711877</v>
      </c>
      <c r="AE10" s="65">
        <f t="shared" ref="AE10:AE15" si="0">SUM(E10,G10,J10,M10,P10,S10,V10,Y10,AB10)</f>
        <v>79360.45714712239</v>
      </c>
      <c r="AF10" s="66">
        <f t="shared" ref="AF10:AF15" si="1">SUM(C10)-(AE10)</f>
        <v>-72760.45714712239</v>
      </c>
    </row>
    <row r="11" spans="1:34" s="37" customFormat="1" ht="13.8" x14ac:dyDescent="0.3">
      <c r="A11" s="16" t="s">
        <v>15</v>
      </c>
      <c r="C11" s="65">
        <v>144009</v>
      </c>
      <c r="E11" s="18">
        <f>SUM('16. S8 DCBP'!H11)</f>
        <v>2482.1793103448276</v>
      </c>
      <c r="F11" s="65">
        <f t="shared" ref="F11:F28" si="2">SUM(C11)-(E11)</f>
        <v>141526.82068965517</v>
      </c>
      <c r="G11" s="65">
        <f>SUM('16. S8 DCBP'!P11)</f>
        <v>7302.1570014144272</v>
      </c>
      <c r="H11" s="65">
        <f>SUM(F11)-((G11)+(I10))</f>
        <v>132819.50579915135</v>
      </c>
      <c r="I11" s="65"/>
      <c r="J11" s="65">
        <f>SUM('16. S8 DCBP'!X11)</f>
        <v>8535.9680928208836</v>
      </c>
      <c r="K11" s="65">
        <f>SUM(H11)-((J11)+(L10))</f>
        <v>117620.66606021009</v>
      </c>
      <c r="L11" s="65"/>
      <c r="M11" s="65">
        <f>SUM('16. S8 DCBP'!H25)</f>
        <v>10075.836431226766</v>
      </c>
      <c r="N11" s="65">
        <f>SUM(K11)-((M11)+(O10))</f>
        <v>99902.078699615289</v>
      </c>
      <c r="O11" s="65"/>
      <c r="P11" s="65">
        <f>SUM('16. S8 DCBP'!P25)</f>
        <v>12042.682926829268</v>
      </c>
      <c r="Q11" s="65">
        <f>SUM(N11)-((P11)+(R10)+(R12))</f>
        <v>71478.20541812382</v>
      </c>
      <c r="R11" s="66"/>
      <c r="S11" s="65">
        <f>SUM('16. S8 DCBP'!X25)</f>
        <v>14390.344018764661</v>
      </c>
      <c r="T11" s="65">
        <f>SUM(Q11)-((S11)+(U10)+(U12)+(U13))</f>
        <v>33533.198642754345</v>
      </c>
      <c r="U11" s="65"/>
      <c r="V11" s="65">
        <f>SUM('16. S8 DCBP'!H40)</f>
        <v>17262.019230769234</v>
      </c>
      <c r="W11" s="48">
        <v>0</v>
      </c>
      <c r="X11" s="92">
        <f>SUM((T11)-((X10)+(V11)+(X12)))*-1</f>
        <v>10569.365459809764</v>
      </c>
      <c r="Y11" s="65">
        <f>SUM('16. S8 DCBP'!P40)</f>
        <v>20083.976992604763</v>
      </c>
      <c r="Z11" s="48">
        <v>0</v>
      </c>
      <c r="AA11" s="92">
        <f>SUM((W11)-(Y11))*(-1)</f>
        <v>20083.976992604763</v>
      </c>
      <c r="AB11" s="65">
        <f>SUM('16. S8 DCBP'!X40)</f>
        <v>23061.752316764952</v>
      </c>
      <c r="AC11" s="66">
        <v>0</v>
      </c>
      <c r="AD11" s="66">
        <f>SUM((Z11)-(AB11))*(-1)</f>
        <v>23061.752316764952</v>
      </c>
      <c r="AE11" s="65">
        <f t="shared" si="0"/>
        <v>115236.91632153977</v>
      </c>
      <c r="AF11" s="65">
        <f t="shared" si="1"/>
        <v>28772.083678460229</v>
      </c>
      <c r="AG11" s="48" t="s">
        <v>158</v>
      </c>
    </row>
    <row r="12" spans="1:34" s="37" customFormat="1" ht="13.8" x14ac:dyDescent="0.3">
      <c r="A12" s="16" t="s">
        <v>16</v>
      </c>
      <c r="C12" s="65">
        <v>31309</v>
      </c>
      <c r="E12" s="18">
        <f>SUM('16. S8 DCBP'!H12)</f>
        <v>2649.5172413793098</v>
      </c>
      <c r="F12" s="65">
        <f t="shared" si="2"/>
        <v>28659.482758620688</v>
      </c>
      <c r="G12" s="65">
        <f>SUM('16. S8 DCBP'!P12)</f>
        <v>7426.9801980198026</v>
      </c>
      <c r="H12" s="65">
        <f t="shared" ref="H12:H28" si="3">SUM(F12)-(G12)</f>
        <v>21232.502560600886</v>
      </c>
      <c r="I12" s="65"/>
      <c r="J12" s="65">
        <f>SUM('16. S8 DCBP'!X12)</f>
        <v>8335.2791878172575</v>
      </c>
      <c r="K12" s="65">
        <f>SUM(H12)-(J12)</f>
        <v>12897.223372783628</v>
      </c>
      <c r="L12" s="65"/>
      <c r="M12" s="65">
        <f>SUM('16. S8 DCBP'!H26)</f>
        <v>9446.0966542750939</v>
      </c>
      <c r="N12" s="65">
        <f>SUM(K12)-(M12)</f>
        <v>3451.1267185085344</v>
      </c>
      <c r="O12" s="65"/>
      <c r="P12" s="65">
        <f>SUM('16. S8 DCBP'!P26)</f>
        <v>10960.365853658535</v>
      </c>
      <c r="Q12" s="66">
        <v>0</v>
      </c>
      <c r="R12" s="66">
        <f>SUM((N12)-(P12))*-1</f>
        <v>7509.2391351500009</v>
      </c>
      <c r="S12" s="65">
        <f>SUM('16. S8 DCBP'!X26)</f>
        <v>12784.206411258796</v>
      </c>
      <c r="T12" s="66">
        <v>0</v>
      </c>
      <c r="U12" s="66">
        <f>SUM((Q12)-(S12))*(-1)</f>
        <v>12784.206411258796</v>
      </c>
      <c r="V12" s="65">
        <f>SUM('16. S8 DCBP'!H41)</f>
        <v>15832.131410256414</v>
      </c>
      <c r="W12" s="48">
        <v>0</v>
      </c>
      <c r="X12" s="66">
        <f>SUM((T12)-(V12))*(-1)</f>
        <v>15832.131410256414</v>
      </c>
      <c r="Y12" s="65">
        <f>SUM('16. S8 DCBP'!P41)</f>
        <v>18077.403451109283</v>
      </c>
      <c r="Z12" s="48">
        <v>0</v>
      </c>
      <c r="AA12" s="92">
        <f>SUM((W12)-(Y12))*(-1)</f>
        <v>18077.403451109283</v>
      </c>
      <c r="AB12" s="65">
        <f>SUM('16. S8 DCBP'!X41)</f>
        <v>20462.97388374052</v>
      </c>
      <c r="AC12" s="48">
        <v>0</v>
      </c>
      <c r="AD12" s="66">
        <f>SUM((Z12)-(AB12))*(-1)</f>
        <v>20462.97388374052</v>
      </c>
      <c r="AE12" s="65">
        <f t="shared" si="0"/>
        <v>105974.95429151499</v>
      </c>
      <c r="AF12" s="66">
        <f t="shared" si="1"/>
        <v>-74665.954291514994</v>
      </c>
    </row>
    <row r="13" spans="1:34" s="37" customFormat="1" ht="13.8" x14ac:dyDescent="0.3">
      <c r="A13" s="16" t="s">
        <v>17</v>
      </c>
      <c r="C13" s="65">
        <v>18420</v>
      </c>
      <c r="E13" s="18">
        <f>SUM('16. S8 DCBP'!H13)</f>
        <v>790.20689655172396</v>
      </c>
      <c r="F13" s="65">
        <f t="shared" si="2"/>
        <v>17629.793103448275</v>
      </c>
      <c r="G13" s="65">
        <f>SUM('16. S8 DCBP'!P13)</f>
        <v>2384.1230551626591</v>
      </c>
      <c r="H13" s="65">
        <f t="shared" si="3"/>
        <v>15245.670048285616</v>
      </c>
      <c r="I13" s="65"/>
      <c r="J13" s="65">
        <f>SUM('16. S8 DCBP'!X13)</f>
        <v>2889.9202320522118</v>
      </c>
      <c r="K13" s="65">
        <f>SUM(H13)-(J13)</f>
        <v>12355.749816233405</v>
      </c>
      <c r="L13" s="65"/>
      <c r="M13" s="65">
        <f>SUM('16. S8 DCBP'!H27)</f>
        <v>3492.193308550186</v>
      </c>
      <c r="N13" s="65">
        <f>SUM(K13)-(M13)</f>
        <v>8863.556507683219</v>
      </c>
      <c r="O13" s="65"/>
      <c r="P13" s="65">
        <f>SUM('16. S8 DCBP'!P27)</f>
        <v>4237.8048780487807</v>
      </c>
      <c r="Q13" s="65">
        <f>SUM(N13)-(P13)</f>
        <v>4625.7516296344384</v>
      </c>
      <c r="R13" s="66"/>
      <c r="S13" s="65">
        <f>SUM('16. S8 DCBP'!X27)</f>
        <v>5077.9906176700551</v>
      </c>
      <c r="T13" s="66">
        <v>0</v>
      </c>
      <c r="U13" s="66">
        <f>SUM((Q13)-(S13))*-1</f>
        <v>452.23898803561679</v>
      </c>
      <c r="V13" s="65">
        <f>SUM('16. S8 DCBP'!H42)</f>
        <v>5995.1923076923076</v>
      </c>
      <c r="W13" s="66">
        <v>0</v>
      </c>
      <c r="X13" s="66">
        <f>SUM((T13)-(V13))*-1</f>
        <v>5995.1923076923076</v>
      </c>
      <c r="Y13" s="65">
        <f>SUM('16. S8 DCBP'!P42)</f>
        <v>6986.5242399342633</v>
      </c>
      <c r="Z13" s="66">
        <v>0</v>
      </c>
      <c r="AA13" s="92">
        <f>SUM((W13)-(Y13))*(-1)</f>
        <v>6986.5242399342633</v>
      </c>
      <c r="AB13" s="65">
        <f>SUM('16. S8 DCBP'!X42)</f>
        <v>8046.588037068238</v>
      </c>
      <c r="AC13" s="48">
        <v>0</v>
      </c>
      <c r="AD13" s="66">
        <f>SUM((Z13)-(AB13))*(-1)</f>
        <v>8046.588037068238</v>
      </c>
      <c r="AE13" s="65">
        <f t="shared" si="0"/>
        <v>39900.543572730428</v>
      </c>
      <c r="AF13" s="66">
        <f t="shared" si="1"/>
        <v>-21480.543572730428</v>
      </c>
    </row>
    <row r="14" spans="1:34" s="37" customFormat="1" ht="13.8" x14ac:dyDescent="0.3">
      <c r="A14" s="16" t="s">
        <v>18</v>
      </c>
      <c r="C14" s="65">
        <v>94319</v>
      </c>
      <c r="E14" s="18">
        <f>SUM('16. S8 DCBP'!H14)</f>
        <v>1436.3172413793102</v>
      </c>
      <c r="F14" s="65">
        <f t="shared" si="2"/>
        <v>92882.682758620693</v>
      </c>
      <c r="G14" s="65">
        <f>SUM('16. S8 DCBP'!P14)</f>
        <v>4431.2234794908063</v>
      </c>
      <c r="H14" s="65">
        <f>SUM(F14)-((G14)+(I15))</f>
        <v>87929.116870701851</v>
      </c>
      <c r="I14" s="65"/>
      <c r="J14" s="65">
        <f>SUM('16. S8 DCBP'!X14)</f>
        <v>5405.2211747643214</v>
      </c>
      <c r="K14" s="65">
        <f>SUM(H14)-((J14)+(L15))</f>
        <v>76784.193012833828</v>
      </c>
      <c r="L14" s="65"/>
      <c r="M14" s="65">
        <f>SUM('16. S8 DCBP'!H28)</f>
        <v>6597.9553903345723</v>
      </c>
      <c r="N14" s="65">
        <f>SUM(K14)-((M14)+(O15))</f>
        <v>63674.155838112638</v>
      </c>
      <c r="O14" s="65"/>
      <c r="P14" s="65">
        <f>SUM('16. S8 DCBP'!P28)</f>
        <v>8064.0243902439024</v>
      </c>
      <c r="Q14" s="65">
        <f>SUM(N14)-((P14)+(P15))</f>
        <v>48094.887545429709</v>
      </c>
      <c r="R14" s="66"/>
      <c r="S14" s="65">
        <f>SUM('16. S8 DCBP'!X28)</f>
        <v>9847.7326035965598</v>
      </c>
      <c r="T14" s="65">
        <f>SUM(Q14)-((S14)+(U15))</f>
        <v>29502.627967634555</v>
      </c>
      <c r="U14" s="65"/>
      <c r="V14" s="65">
        <f>SUM('16. S8 DCBP'!H43)</f>
        <v>13316.907051282054</v>
      </c>
      <c r="W14" s="66">
        <f>SUM((T14)-((V14)+(X13)+(X15)))</f>
        <v>112.40360866019182</v>
      </c>
      <c r="X14" s="92"/>
      <c r="Y14" s="65">
        <f>SUM('16. S8 DCBP'!P43)</f>
        <v>15924.897288414131</v>
      </c>
      <c r="Z14" s="66">
        <v>0</v>
      </c>
      <c r="AA14" s="92">
        <f>SUM((W14)-(Y14))*(-1)</f>
        <v>15812.493679753939</v>
      </c>
      <c r="AB14" s="65">
        <f>SUM('16. S8 DCBP'!X43)</f>
        <v>18730.4549283909</v>
      </c>
      <c r="AC14" s="48">
        <v>0</v>
      </c>
      <c r="AD14" s="66">
        <f>SUM((Z14)-(AB14))*(-1)</f>
        <v>18730.4549283909</v>
      </c>
      <c r="AE14" s="65">
        <f t="shared" si="0"/>
        <v>83754.733547896554</v>
      </c>
      <c r="AF14" s="65">
        <f t="shared" si="1"/>
        <v>10564.266452103446</v>
      </c>
      <c r="AG14" s="48" t="s">
        <v>159</v>
      </c>
    </row>
    <row r="15" spans="1:34" s="37" customFormat="1" ht="27.75" customHeight="1" x14ac:dyDescent="0.3">
      <c r="A15" s="16" t="s">
        <v>379</v>
      </c>
      <c r="C15" s="65">
        <v>6500</v>
      </c>
      <c r="E15" s="18">
        <f>SUM('16. S8 DCBP'!H15)</f>
        <v>1854.6620689655167</v>
      </c>
      <c r="F15" s="65">
        <f t="shared" si="2"/>
        <v>4645.3379310344835</v>
      </c>
      <c r="G15" s="65">
        <f>SUM('16. S8 DCBP'!P15)</f>
        <v>5167.6803394625185</v>
      </c>
      <c r="H15" s="66">
        <v>0</v>
      </c>
      <c r="I15" s="66">
        <f>SUM((F15)-(G15))*-1</f>
        <v>522.34240842803501</v>
      </c>
      <c r="J15" s="65">
        <f>SUM('16. S8 DCBP'!X15)</f>
        <v>5739.7026831036974</v>
      </c>
      <c r="K15" s="66">
        <v>0</v>
      </c>
      <c r="L15" s="66">
        <f>SUM((H15)-(J15))*(-1)</f>
        <v>5739.7026831036974</v>
      </c>
      <c r="M15" s="65">
        <f>SUM('16. S8 DCBP'!H29)</f>
        <v>6512.0817843866171</v>
      </c>
      <c r="N15" s="48">
        <v>0</v>
      </c>
      <c r="O15" s="66">
        <f>SUM((K15)-(M15))*(-1)</f>
        <v>6512.0817843866171</v>
      </c>
      <c r="P15" s="65">
        <f>SUM('16. S8 DCBP'!P29)</f>
        <v>7515.2439024390242</v>
      </c>
      <c r="Q15" s="48">
        <v>0</v>
      </c>
      <c r="R15" s="66">
        <f t="shared" ref="R15" si="4">SUM((N15)-(P15))*(-1)</f>
        <v>7515.2439024390242</v>
      </c>
      <c r="S15" s="65">
        <f>SUM('16. S8 DCBP'!X29)</f>
        <v>8744.526974198594</v>
      </c>
      <c r="T15" s="48">
        <v>0</v>
      </c>
      <c r="U15" s="66">
        <f t="shared" ref="U15" si="5">SUM((Q15)-(S15))*(-1)</f>
        <v>8744.526974198594</v>
      </c>
      <c r="V15" s="65">
        <f>SUM('16. S8 DCBP'!H44)</f>
        <v>10078.125</v>
      </c>
      <c r="W15" s="48">
        <v>0</v>
      </c>
      <c r="X15" s="66">
        <f t="shared" ref="X15" si="6">SUM((T15)-(V15))*(-1)</f>
        <v>10078.125</v>
      </c>
      <c r="Y15" s="65">
        <f>SUM('16. S8 DCBP'!P44)</f>
        <v>11510.435497124072</v>
      </c>
      <c r="Z15" s="48">
        <v>0</v>
      </c>
      <c r="AA15" s="92">
        <f t="shared" ref="AA15" si="7">SUM((W15)-(Y15))*(-1)</f>
        <v>11510.435497124072</v>
      </c>
      <c r="AB15" s="65">
        <f>SUM('16. S8 DCBP'!X44)</f>
        <v>13032.392586352145</v>
      </c>
      <c r="AC15" s="48">
        <v>0</v>
      </c>
      <c r="AD15" s="66">
        <f t="shared" ref="AD15" si="8">SUM((Z15)-(AB15))*(-1)</f>
        <v>13032.392586352145</v>
      </c>
      <c r="AE15" s="65">
        <f t="shared" si="0"/>
        <v>70154.850836032187</v>
      </c>
      <c r="AF15" s="66">
        <f t="shared" si="1"/>
        <v>-63654.850836032187</v>
      </c>
      <c r="AG15" s="65"/>
      <c r="AH15" s="65"/>
    </row>
    <row r="16" spans="1:34" s="43" customFormat="1" ht="12.75" x14ac:dyDescent="0.2">
      <c r="A16" s="15" t="s">
        <v>160</v>
      </c>
      <c r="C16" s="67">
        <f>SUM(C10:C15)</f>
        <v>301157</v>
      </c>
      <c r="E16" s="67">
        <f>SUM(E10:E15)</f>
        <v>11313.903448275862</v>
      </c>
      <c r="F16" s="67">
        <f t="shared" ref="F16:H16" si="9">SUM(F10:F15)</f>
        <v>289843.09655172419</v>
      </c>
      <c r="G16" s="67">
        <f>SUM(G10:G15)</f>
        <v>32616.301272984441</v>
      </c>
      <c r="H16" s="67">
        <f t="shared" si="9"/>
        <v>257226.79527873971</v>
      </c>
      <c r="I16" s="68">
        <f>SUM(I10:I15)</f>
        <v>1927.5002975174357</v>
      </c>
      <c r="J16" s="67">
        <f>SUM(J10:J15)</f>
        <v>37568.963016678754</v>
      </c>
      <c r="K16" s="67">
        <f>SUM(K10:K14)</f>
        <v>219657.83226206095</v>
      </c>
      <c r="L16" s="68">
        <f>SUM(L10:L15)</f>
        <v>12402.574329224075</v>
      </c>
      <c r="M16" s="67">
        <f>SUM(M10:M15)</f>
        <v>43766.914498141268</v>
      </c>
      <c r="N16" s="67">
        <f t="shared" ref="N16:X16" si="10">SUM(N10:N15)</f>
        <v>175890.91776391969</v>
      </c>
      <c r="O16" s="68">
        <f>SUM(O10:O15)</f>
        <v>14154.832713754648</v>
      </c>
      <c r="P16" s="67">
        <f>SUM(P10:P15)</f>
        <v>51692.07317073171</v>
      </c>
      <c r="Q16" s="67">
        <f t="shared" si="10"/>
        <v>124198.84459318797</v>
      </c>
      <c r="R16" s="68">
        <f t="shared" si="10"/>
        <v>23896.43425710122</v>
      </c>
      <c r="S16" s="67">
        <f>SUM(S10:S15)</f>
        <v>61163.017982799065</v>
      </c>
      <c r="T16" s="67">
        <f>SUM(T10:T15)</f>
        <v>63035.826610388904</v>
      </c>
      <c r="U16" s="68">
        <f>SUM(U10:U15)</f>
        <v>32299.189730803406</v>
      </c>
      <c r="V16" s="67">
        <f>SUM(V10:V15)</f>
        <v>73492.788461538468</v>
      </c>
      <c r="W16" s="67">
        <f t="shared" si="10"/>
        <v>112.40360866019182</v>
      </c>
      <c r="X16" s="68">
        <f t="shared" si="10"/>
        <v>53483.227639296943</v>
      </c>
      <c r="Y16" s="67">
        <f>SUM(Y10:Y15)</f>
        <v>85169.926047658155</v>
      </c>
      <c r="Z16" s="67">
        <f>SUM(Z10:Z15)</f>
        <v>0</v>
      </c>
      <c r="AA16" s="92">
        <f>SUM(AA10:AA15)</f>
        <v>85057.522438997956</v>
      </c>
      <c r="AB16" s="67">
        <f>SUM(AB10:AB15)</f>
        <v>97598.567818028634</v>
      </c>
      <c r="AC16" s="68">
        <v>0</v>
      </c>
      <c r="AD16" s="68">
        <f>SUM(AD10:AD15)</f>
        <v>97598.567818028634</v>
      </c>
      <c r="AE16" s="67">
        <f>SUM(AE10:AE15)</f>
        <v>494382.45571683632</v>
      </c>
      <c r="AF16" s="68">
        <f>SUM(AF10:AF15)</f>
        <v>-193225.45571683632</v>
      </c>
      <c r="AG16" s="48" t="s">
        <v>161</v>
      </c>
    </row>
    <row r="17" spans="1:33" s="37" customFormat="1" ht="12.75" x14ac:dyDescent="0.2">
      <c r="A17" s="16" t="s">
        <v>162</v>
      </c>
      <c r="C17" s="65">
        <f>SUM(C10:C15)</f>
        <v>301157</v>
      </c>
      <c r="D17" s="65"/>
      <c r="E17" s="65">
        <f t="shared" ref="E17:J17" si="11">SUM(E10:E15)</f>
        <v>11313.903448275862</v>
      </c>
      <c r="F17" s="65">
        <f>SUM(C17)-(E17)</f>
        <v>289843.09655172413</v>
      </c>
      <c r="G17" s="65">
        <f t="shared" si="11"/>
        <v>32616.301272984441</v>
      </c>
      <c r="H17" s="65">
        <f>SUM(F17)-(G17)</f>
        <v>257226.79527873968</v>
      </c>
      <c r="I17" s="65"/>
      <c r="J17" s="65">
        <f t="shared" si="11"/>
        <v>37568.963016678754</v>
      </c>
      <c r="K17" s="65">
        <f>SUM(H17)-(J17)</f>
        <v>219657.83226206093</v>
      </c>
      <c r="L17" s="65"/>
      <c r="M17" s="65">
        <f>SUM(M10:M15)</f>
        <v>43766.914498141268</v>
      </c>
      <c r="N17" s="65">
        <f>SUM(K17)-(M17)</f>
        <v>175890.91776391966</v>
      </c>
      <c r="O17" s="65"/>
      <c r="P17" s="65">
        <f>SUM(P10:P15)</f>
        <v>51692.07317073171</v>
      </c>
      <c r="Q17" s="65">
        <f>SUM(N17)-(P17)</f>
        <v>124198.84459318794</v>
      </c>
      <c r="R17" s="65"/>
      <c r="S17" s="65">
        <f>SUM(S10:S15)</f>
        <v>61163.017982799065</v>
      </c>
      <c r="T17" s="65">
        <f>SUM(Q17)-(S17)</f>
        <v>63035.826610388875</v>
      </c>
      <c r="U17" s="65"/>
      <c r="V17" s="65">
        <f>SUM(V10:V15)</f>
        <v>73492.788461538468</v>
      </c>
      <c r="W17" s="92">
        <f>SUM(T17)-(V17)</f>
        <v>-10456.961851149594</v>
      </c>
      <c r="X17" s="65"/>
      <c r="Y17" s="65">
        <f>SUM(Y10:Y15)</f>
        <v>85169.926047658155</v>
      </c>
      <c r="Z17" s="65">
        <f>SUM(W17)-(Y17)</f>
        <v>-95626.887898807749</v>
      </c>
      <c r="AA17" s="65"/>
      <c r="AB17" s="65">
        <f>SUM(AB10:AB15)</f>
        <v>97598.567818028634</v>
      </c>
      <c r="AC17" s="66">
        <f>SUM(Z17)-(AB17)</f>
        <v>-193225.45571683638</v>
      </c>
      <c r="AD17" s="66"/>
      <c r="AE17" s="65">
        <f>SUM(AE10:AE15)</f>
        <v>494382.45571683632</v>
      </c>
      <c r="AF17" s="66">
        <f>SUM(C17)-(AE17)</f>
        <v>-193225.45571683632</v>
      </c>
      <c r="AG17" s="48"/>
    </row>
    <row r="18" spans="1:33" s="37" customFormat="1" ht="12.75" x14ac:dyDescent="0.2">
      <c r="A18" s="16"/>
      <c r="C18" s="65"/>
      <c r="E18" s="18"/>
      <c r="F18" s="65"/>
      <c r="G18" s="69" t="s">
        <v>206</v>
      </c>
      <c r="H18" s="66"/>
      <c r="I18" s="66"/>
      <c r="L18" s="66"/>
      <c r="M18" s="65"/>
      <c r="N18" s="48"/>
      <c r="O18" s="48"/>
      <c r="P18" s="65"/>
      <c r="Q18" s="48"/>
      <c r="R18" s="48"/>
      <c r="S18" s="65"/>
      <c r="T18" s="48"/>
      <c r="U18" s="48"/>
      <c r="V18" s="65"/>
      <c r="W18" s="48"/>
      <c r="X18" s="48"/>
      <c r="Y18" s="65"/>
      <c r="Z18" s="48"/>
      <c r="AA18" s="48"/>
      <c r="AB18" s="65"/>
      <c r="AC18" s="48"/>
      <c r="AE18" s="65"/>
      <c r="AF18" s="67"/>
    </row>
    <row r="19" spans="1:33" s="37" customFormat="1" ht="12.75" x14ac:dyDescent="0.2">
      <c r="A19" s="16"/>
      <c r="C19" s="65"/>
      <c r="E19" s="18"/>
      <c r="F19" s="65"/>
      <c r="G19" s="69" t="s">
        <v>211</v>
      </c>
      <c r="H19" s="66"/>
      <c r="I19" s="66"/>
      <c r="L19" s="66"/>
      <c r="M19" s="65"/>
      <c r="N19" s="48"/>
      <c r="O19" s="48"/>
      <c r="P19" s="65"/>
      <c r="Q19" s="48"/>
      <c r="R19" s="48"/>
      <c r="S19" s="65"/>
      <c r="T19" s="48"/>
      <c r="U19" s="48"/>
      <c r="V19" s="65"/>
      <c r="W19" s="48"/>
      <c r="X19" s="48"/>
      <c r="Y19" s="65"/>
      <c r="Z19" s="48"/>
      <c r="AA19" s="48"/>
      <c r="AB19" s="65"/>
      <c r="AC19" s="48"/>
      <c r="AE19" s="65"/>
      <c r="AF19" s="65"/>
    </row>
    <row r="20" spans="1:33" s="37" customFormat="1" ht="12.75" x14ac:dyDescent="0.2">
      <c r="A20" s="16"/>
      <c r="C20" s="65"/>
      <c r="E20" s="18"/>
      <c r="F20" s="65"/>
      <c r="G20" s="65"/>
      <c r="H20" s="66"/>
      <c r="I20" s="66"/>
      <c r="J20" s="65"/>
      <c r="K20" s="69"/>
      <c r="L20" s="66"/>
      <c r="M20" s="65"/>
      <c r="N20" s="48"/>
      <c r="O20" s="48"/>
      <c r="P20" s="69" t="s">
        <v>187</v>
      </c>
      <c r="Q20" s="48"/>
      <c r="V20" s="65"/>
      <c r="W20" s="48"/>
      <c r="X20" s="48"/>
      <c r="Y20" s="65"/>
      <c r="Z20" s="48"/>
      <c r="AA20" s="48"/>
      <c r="AB20" s="65"/>
      <c r="AC20" s="48"/>
      <c r="AE20" s="65"/>
      <c r="AF20" s="65"/>
    </row>
    <row r="21" spans="1:33" s="37" customFormat="1" ht="12.75" x14ac:dyDescent="0.2">
      <c r="A21" s="16"/>
      <c r="C21" s="65"/>
      <c r="E21" s="18"/>
      <c r="F21" s="65"/>
      <c r="G21" s="65"/>
      <c r="H21" s="66"/>
      <c r="I21" s="66"/>
      <c r="J21" s="65"/>
      <c r="K21" s="69"/>
      <c r="L21" s="66"/>
      <c r="M21" s="65"/>
      <c r="N21" s="48"/>
      <c r="O21" s="48"/>
      <c r="P21" s="65"/>
      <c r="Q21" s="48"/>
      <c r="R21" s="48"/>
      <c r="S21" s="69" t="s">
        <v>214</v>
      </c>
      <c r="T21" s="69"/>
      <c r="U21" s="69"/>
      <c r="AA21" s="48"/>
      <c r="AB21" s="65"/>
      <c r="AC21" s="48"/>
      <c r="AE21" s="65"/>
      <c r="AF21" s="65"/>
    </row>
    <row r="22" spans="1:33" s="37" customFormat="1" ht="12.75" x14ac:dyDescent="0.2">
      <c r="A22" s="16"/>
      <c r="C22" s="65"/>
      <c r="E22" s="18"/>
      <c r="F22" s="65"/>
      <c r="G22" s="65"/>
      <c r="H22" s="66"/>
      <c r="I22" s="66"/>
      <c r="J22" s="65"/>
      <c r="K22" s="69"/>
      <c r="L22" s="66"/>
      <c r="M22" s="65"/>
      <c r="N22" s="48"/>
      <c r="O22" s="48"/>
      <c r="P22" s="65"/>
      <c r="Q22" s="48"/>
      <c r="R22" s="48"/>
      <c r="S22" s="65"/>
      <c r="T22" s="69"/>
      <c r="U22" s="69"/>
      <c r="V22" s="70" t="s">
        <v>239</v>
      </c>
      <c r="AA22" s="48"/>
      <c r="AB22" s="65"/>
      <c r="AC22" s="48"/>
      <c r="AE22" s="65"/>
      <c r="AF22" s="65"/>
    </row>
    <row r="23" spans="1:33" s="37" customFormat="1" ht="12.75" x14ac:dyDescent="0.2">
      <c r="A23" s="16"/>
      <c r="C23" s="65"/>
      <c r="E23" s="18"/>
      <c r="F23" s="65"/>
      <c r="G23" s="65"/>
      <c r="H23" s="66"/>
      <c r="I23" s="66"/>
      <c r="J23" s="65"/>
      <c r="K23" s="69"/>
      <c r="L23" s="66"/>
      <c r="M23" s="65"/>
      <c r="N23" s="48"/>
      <c r="O23" s="48"/>
      <c r="P23" s="65"/>
      <c r="Q23" s="48"/>
      <c r="R23" s="48"/>
      <c r="S23" s="65"/>
      <c r="T23" s="69"/>
      <c r="U23" s="69"/>
      <c r="V23" s="70" t="s">
        <v>240</v>
      </c>
      <c r="Z23" s="69"/>
      <c r="AA23" s="69"/>
      <c r="AB23" s="65"/>
      <c r="AE23" s="65"/>
      <c r="AF23" s="65"/>
    </row>
    <row r="24" spans="1:33" s="37" customFormat="1" ht="12.75" x14ac:dyDescent="0.2">
      <c r="A24" s="16"/>
      <c r="C24" s="65"/>
      <c r="E24" s="18"/>
      <c r="F24" s="65"/>
      <c r="G24" s="65"/>
      <c r="H24" s="66"/>
      <c r="I24" s="66"/>
      <c r="J24" s="65"/>
      <c r="K24" s="69"/>
      <c r="L24" s="66"/>
      <c r="M24" s="65"/>
      <c r="N24" s="48"/>
      <c r="O24" s="48"/>
      <c r="P24" s="65"/>
      <c r="Q24" s="48"/>
      <c r="R24" s="48"/>
      <c r="S24" s="65"/>
      <c r="T24" s="69"/>
      <c r="U24" s="69"/>
      <c r="V24" s="70" t="s">
        <v>283</v>
      </c>
      <c r="Z24" s="69"/>
      <c r="AA24" s="69"/>
      <c r="AB24" s="65"/>
      <c r="AE24" s="65"/>
      <c r="AF24" s="65"/>
    </row>
    <row r="25" spans="1:33" s="37" customFormat="1" ht="12.75" x14ac:dyDescent="0.2">
      <c r="A25" s="16"/>
      <c r="C25" s="65"/>
      <c r="E25" s="18"/>
      <c r="F25" s="65"/>
      <c r="G25" s="65"/>
      <c r="H25" s="66"/>
      <c r="I25" s="66"/>
      <c r="J25" s="65"/>
      <c r="K25" s="69"/>
      <c r="L25" s="66"/>
      <c r="M25" s="65"/>
      <c r="N25" s="48"/>
      <c r="O25" s="48"/>
      <c r="P25" s="65"/>
      <c r="Q25" s="48"/>
      <c r="R25" s="48"/>
      <c r="S25" s="65"/>
      <c r="T25" s="69"/>
      <c r="U25" s="69"/>
      <c r="V25" s="70"/>
      <c r="Y25" s="65"/>
      <c r="Z25" s="69"/>
      <c r="AA25" s="69"/>
      <c r="AB25" s="65"/>
      <c r="AC25" s="70"/>
      <c r="AE25" s="65"/>
      <c r="AF25" s="65"/>
    </row>
    <row r="26" spans="1:33" s="37" customFormat="1" ht="12.75" x14ac:dyDescent="0.2">
      <c r="A26" s="16" t="s">
        <v>19</v>
      </c>
      <c r="C26" s="65">
        <v>130658</v>
      </c>
      <c r="E26" s="18">
        <f>SUM('16. S8 DCBP'!H17)</f>
        <v>1325.5128205128201</v>
      </c>
      <c r="F26" s="65">
        <f t="shared" si="2"/>
        <v>129332.48717948719</v>
      </c>
      <c r="G26" s="65">
        <f>SUM('16. S8 DCBP'!P17)</f>
        <v>3704.7994740302433</v>
      </c>
      <c r="H26" s="65">
        <f t="shared" si="3"/>
        <v>125627.68770545695</v>
      </c>
      <c r="I26" s="65"/>
      <c r="J26" s="65">
        <f>SUM('16. S8 DCBP'!X17)</f>
        <v>4573.7870619946088</v>
      </c>
      <c r="K26" s="65">
        <f>SUM(H26)-(J26)</f>
        <v>121053.90064346234</v>
      </c>
      <c r="L26" s="65"/>
      <c r="M26" s="65">
        <f>SUM('16. S8 DCBP'!H31)</f>
        <v>5371.1126468555631</v>
      </c>
      <c r="N26" s="65">
        <f>SUM(K26)-(M26)</f>
        <v>115682.78799660678</v>
      </c>
      <c r="O26" s="65"/>
      <c r="P26" s="65">
        <f>SUM('16. S8 DCBP'!P31)</f>
        <v>6374.6987951807232</v>
      </c>
      <c r="Q26" s="65">
        <f>SUM(N26)-(P26)</f>
        <v>109308.08920142606</v>
      </c>
      <c r="R26" s="65"/>
      <c r="S26" s="65">
        <f>SUM('16. S8 DCBP'!X31)</f>
        <v>7478.4883720930247</v>
      </c>
      <c r="T26" s="65">
        <f>SUM(Q26)-((S26))</f>
        <v>101829.60082933304</v>
      </c>
      <c r="U26" s="65"/>
      <c r="V26" s="65">
        <f>SUM('16. S8 DCBP'!H46)</f>
        <v>8754.5454545454522</v>
      </c>
      <c r="W26" s="65">
        <f>SUM(T26)-((V26))</f>
        <v>93075.055374787582</v>
      </c>
      <c r="X26" s="65"/>
      <c r="Y26" s="65">
        <f>SUM('16. S8 DCBP'!P46)</f>
        <v>10096.103896103896</v>
      </c>
      <c r="Z26" s="65">
        <f>SUM(W26)-((Y26)+(AA27))</f>
        <v>77365.741204720602</v>
      </c>
      <c r="AA26" s="65"/>
      <c r="AB26" s="65">
        <f>SUM('16. S8 DCBP'!X46)</f>
        <v>11532.028191072826</v>
      </c>
      <c r="AC26" s="65">
        <f>SUM(Z26)-((AB26)+(AD27))</f>
        <v>58238.09829164308</v>
      </c>
      <c r="AE26" s="65">
        <f>SUM(E26,G26,J26,M26,P26,S26,V26,Y26,AB26)</f>
        <v>59211.076712389156</v>
      </c>
      <c r="AF26" s="65">
        <f>SUM(C26)-(AE26)</f>
        <v>71446.923287610844</v>
      </c>
    </row>
    <row r="27" spans="1:33" s="37" customFormat="1" ht="13.8" x14ac:dyDescent="0.3">
      <c r="A27" s="16" t="s">
        <v>20</v>
      </c>
      <c r="C27" s="65">
        <v>24140</v>
      </c>
      <c r="E27" s="18">
        <f>SUM('16. S8 DCBP'!H18)</f>
        <v>814.24358974358927</v>
      </c>
      <c r="F27" s="65">
        <f t="shared" si="2"/>
        <v>23325.75641025641</v>
      </c>
      <c r="G27" s="65">
        <f>SUM('16. S8 DCBP'!P18)</f>
        <v>2275.8053911900065</v>
      </c>
      <c r="H27" s="65">
        <f t="shared" si="3"/>
        <v>21049.951019066404</v>
      </c>
      <c r="I27" s="65"/>
      <c r="J27" s="65">
        <f>SUM('16. S8 DCBP'!X18)</f>
        <v>2754.3800539083559</v>
      </c>
      <c r="K27" s="65">
        <f>SUM(H27)-(J27)</f>
        <v>18295.570965158047</v>
      </c>
      <c r="L27" s="65"/>
      <c r="M27" s="65">
        <f>SUM('16. S8 DCBP'!H32)</f>
        <v>3231.9281271596406</v>
      </c>
      <c r="N27" s="65">
        <f>SUM(K27)-(M27)</f>
        <v>15063.642837998406</v>
      </c>
      <c r="O27" s="65"/>
      <c r="P27" s="65">
        <f>SUM('16. S8 DCBP'!P32)</f>
        <v>3841.03472714387</v>
      </c>
      <c r="Q27" s="65">
        <f>SUM(N27)-(P27)</f>
        <v>11222.608110854537</v>
      </c>
      <c r="R27" s="65"/>
      <c r="S27" s="65">
        <f>SUM('16. S8 DCBP'!X32)</f>
        <v>4606.3953488372108</v>
      </c>
      <c r="T27" s="65">
        <f>SUM(Q27)-((S27))</f>
        <v>6616.212762017326</v>
      </c>
      <c r="U27" s="66"/>
      <c r="V27" s="65">
        <f>SUM('16. S8 DCBP'!H47)</f>
        <v>5645.0074515648275</v>
      </c>
      <c r="W27" s="66">
        <f>SUM((T27)-((V27)))</f>
        <v>971.20531045249845</v>
      </c>
      <c r="X27" s="66"/>
      <c r="Y27" s="65">
        <f>SUM('16. S8 DCBP'!P47)</f>
        <v>6584.4155844155848</v>
      </c>
      <c r="Z27" s="66">
        <v>0</v>
      </c>
      <c r="AA27" s="66">
        <f>SUM((W27)-(Y27))*-1</f>
        <v>5613.2102739630864</v>
      </c>
      <c r="AB27" s="65">
        <f>SUM('16. S8 DCBP'!X47)</f>
        <v>7595.6147220046978</v>
      </c>
      <c r="AC27" s="66">
        <v>0</v>
      </c>
      <c r="AD27" s="66">
        <f>SUM((Z27)-(AB27))*-1</f>
        <v>7595.6147220046978</v>
      </c>
      <c r="AE27" s="65">
        <f>SUM(E27,G27,J27,M27,P27,S27,V27,Y27,AB27)</f>
        <v>37348.824995967785</v>
      </c>
      <c r="AF27" s="66">
        <f>SUM(C27)-(AE27)</f>
        <v>-13208.824995967785</v>
      </c>
      <c r="AG27" s="48" t="s">
        <v>167</v>
      </c>
    </row>
    <row r="28" spans="1:33" s="37" customFormat="1" ht="13.8" x14ac:dyDescent="0.3">
      <c r="A28" s="16" t="s">
        <v>21</v>
      </c>
      <c r="C28" s="65">
        <v>116284</v>
      </c>
      <c r="E28" s="18">
        <f>SUM('16. S8 DCBP'!H19)</f>
        <v>854.82051282051248</v>
      </c>
      <c r="F28" s="65">
        <f t="shared" si="2"/>
        <v>115429.17948717948</v>
      </c>
      <c r="G28" s="65">
        <f>SUM('16. S8 DCBP'!P19)</f>
        <v>2381.6568047337278</v>
      </c>
      <c r="H28" s="65">
        <f t="shared" si="3"/>
        <v>113047.52268244576</v>
      </c>
      <c r="I28" s="65"/>
      <c r="J28" s="65">
        <f>SUM('16. S8 DCBP'!X19)</f>
        <v>3007.0754716981132</v>
      </c>
      <c r="K28" s="65">
        <f>SUM(H28)-(J28)</f>
        <v>110040.44721074765</v>
      </c>
      <c r="L28" s="65"/>
      <c r="M28" s="65">
        <f>SUM('16. S8 DCBP'!H33)</f>
        <v>3519.0048375950241</v>
      </c>
      <c r="N28" s="65">
        <f>SUM(K28)-(M28)</f>
        <v>106521.44237315262</v>
      </c>
      <c r="O28" s="65"/>
      <c r="P28" s="65">
        <f>SUM('16. S8 DCBP'!P33)</f>
        <v>4155.2090715804397</v>
      </c>
      <c r="Q28" s="65">
        <f>SUM(N28)-(P28)</f>
        <v>102366.23330157218</v>
      </c>
      <c r="R28" s="65"/>
      <c r="S28" s="65">
        <f>SUM('16. S8 DCBP'!X33)</f>
        <v>4893.604651162791</v>
      </c>
      <c r="T28" s="65">
        <f>SUM(Q28)-(S28)</f>
        <v>97472.628650409388</v>
      </c>
      <c r="U28" s="65"/>
      <c r="V28" s="65">
        <f>SUM('16. S8 DCBP'!H48)</f>
        <v>5692.8464977645299</v>
      </c>
      <c r="W28" s="65">
        <f>SUM(T28)-(V28)</f>
        <v>91779.782152644853</v>
      </c>
      <c r="X28" s="65"/>
      <c r="Y28" s="65">
        <f>SUM('16. S8 DCBP'!P48)</f>
        <v>6571.504965622612</v>
      </c>
      <c r="Z28" s="65">
        <f>SUM(W28)-(Y28)</f>
        <v>85208.277187022235</v>
      </c>
      <c r="AA28" s="65"/>
      <c r="AB28" s="65">
        <f>SUM('16. S8 DCBP'!X48)</f>
        <v>7512.4510571652299</v>
      </c>
      <c r="AC28" s="65">
        <f>SUM(Z28)-(AB28)</f>
        <v>77695.826129857</v>
      </c>
      <c r="AE28" s="65">
        <f>SUM(E28,G28,J28,M28,P28,S28,V28,Y28,AB28)</f>
        <v>38588.173870142979</v>
      </c>
      <c r="AF28" s="65">
        <f>SUM(C28)-(AE28)</f>
        <v>77695.826129857014</v>
      </c>
    </row>
    <row r="29" spans="1:33" s="43" customFormat="1" ht="13.8" x14ac:dyDescent="0.3">
      <c r="A29" s="15" t="s">
        <v>160</v>
      </c>
      <c r="C29" s="67">
        <f>SUM(C26:C28)</f>
        <v>271082</v>
      </c>
      <c r="E29" s="71">
        <f>SUM(E26:E28)</f>
        <v>2994.576923076922</v>
      </c>
      <c r="F29" s="67">
        <f t="shared" ref="F29:K29" si="12">SUM(F26:F28)</f>
        <v>268087.42307692306</v>
      </c>
      <c r="G29" s="67">
        <f>SUM(G26:G28)</f>
        <v>8362.2616699539776</v>
      </c>
      <c r="H29" s="67">
        <f t="shared" si="12"/>
        <v>259725.16140696913</v>
      </c>
      <c r="I29" s="67"/>
      <c r="J29" s="67">
        <f>SUM(J26:J28)</f>
        <v>10335.242587601078</v>
      </c>
      <c r="K29" s="67">
        <f t="shared" si="12"/>
        <v>249389.91881936806</v>
      </c>
      <c r="L29" s="67"/>
      <c r="M29" s="67">
        <f>SUM(M26:M28)</f>
        <v>12122.045611610229</v>
      </c>
      <c r="N29" s="67">
        <f t="shared" ref="N29:W29" si="13">SUM(N26:N28)</f>
        <v>237267.8732077578</v>
      </c>
      <c r="O29" s="67"/>
      <c r="P29" s="67">
        <f>SUM(P26:P28)</f>
        <v>14370.942593905034</v>
      </c>
      <c r="Q29" s="67">
        <f t="shared" si="13"/>
        <v>222896.93061385278</v>
      </c>
      <c r="R29" s="67"/>
      <c r="S29" s="67">
        <f>SUM(S26:S28)</f>
        <v>16978.488372093027</v>
      </c>
      <c r="T29" s="67">
        <f t="shared" si="13"/>
        <v>205918.44224175974</v>
      </c>
      <c r="U29" s="67"/>
      <c r="V29" s="67">
        <f>SUM(V26:V28)</f>
        <v>20092.39940387481</v>
      </c>
      <c r="W29" s="67">
        <f t="shared" si="13"/>
        <v>185826.04283788492</v>
      </c>
      <c r="X29" s="67"/>
      <c r="Y29" s="67">
        <f>SUM(Y26:Y28)</f>
        <v>23252.024446142092</v>
      </c>
      <c r="Z29" s="67">
        <f>SUM(Z26,Z28)</f>
        <v>162574.01839174284</v>
      </c>
      <c r="AA29" s="67"/>
      <c r="AB29" s="67">
        <f>SUM(AB26:AB28)</f>
        <v>26640.093970242757</v>
      </c>
      <c r="AC29" s="67">
        <f>SUM(AC26:AC28)</f>
        <v>135933.92442150007</v>
      </c>
      <c r="AE29" s="67">
        <f>SUM(AE26:AE28)</f>
        <v>135148.07557849993</v>
      </c>
      <c r="AF29" s="67">
        <f>SUM(AF26:AF28)</f>
        <v>135933.92442150007</v>
      </c>
      <c r="AG29" s="48"/>
    </row>
    <row r="30" spans="1:33" s="37" customFormat="1" ht="13.8" x14ac:dyDescent="0.3">
      <c r="A30" s="16" t="s">
        <v>162</v>
      </c>
      <c r="C30" s="65">
        <f>SUM(C21:C28)</f>
        <v>271082</v>
      </c>
      <c r="D30" s="65"/>
      <c r="E30" s="65">
        <f>SUM(E26:E28)</f>
        <v>2994.576923076922</v>
      </c>
      <c r="F30" s="65">
        <f>SUM(C30)-(E30)</f>
        <v>268087.42307692306</v>
      </c>
      <c r="G30" s="65">
        <f>SUM(G26:G28)</f>
        <v>8362.2616699539776</v>
      </c>
      <c r="H30" s="65">
        <f>SUM(F30)-(G30)</f>
        <v>259725.1614069691</v>
      </c>
      <c r="I30" s="65"/>
      <c r="J30" s="65">
        <f>SUM(J26:J28)</f>
        <v>10335.242587601078</v>
      </c>
      <c r="K30" s="65">
        <f>SUM(H30)-(J30)</f>
        <v>249389.91881936803</v>
      </c>
      <c r="L30" s="65"/>
      <c r="M30" s="65">
        <f>SUM(M26:M28)</f>
        <v>12122.045611610229</v>
      </c>
      <c r="N30" s="65">
        <f>SUM(K30)-(M30)</f>
        <v>237267.8732077578</v>
      </c>
      <c r="O30" s="65"/>
      <c r="P30" s="65">
        <f>SUM(P26:P28)</f>
        <v>14370.942593905034</v>
      </c>
      <c r="Q30" s="65">
        <f>SUM(N30)-(P30)</f>
        <v>222896.93061385278</v>
      </c>
      <c r="R30" s="65"/>
      <c r="S30" s="65">
        <f>SUM(S26:S28)</f>
        <v>16978.488372093027</v>
      </c>
      <c r="T30" s="65">
        <f>SUM(Q30)-(S30)</f>
        <v>205918.44224175974</v>
      </c>
      <c r="U30" s="65"/>
      <c r="V30" s="65">
        <f>SUM(V26:V28)</f>
        <v>20092.39940387481</v>
      </c>
      <c r="W30" s="65">
        <f>SUM(T30)-(V30)</f>
        <v>185826.04283788492</v>
      </c>
      <c r="X30" s="65"/>
      <c r="Y30" s="65">
        <f>SUM(Y26:Y28)</f>
        <v>23252.024446142092</v>
      </c>
      <c r="Z30" s="65">
        <f>SUM(W30)-(Y30)</f>
        <v>162574.01839174284</v>
      </c>
      <c r="AA30" s="65"/>
      <c r="AB30" s="65">
        <f>SUM(AB26:AB28)</f>
        <v>26640.093970242757</v>
      </c>
      <c r="AC30" s="65">
        <f>SUM(Z30)-(AB30)</f>
        <v>135933.92442150007</v>
      </c>
      <c r="AD30" s="66"/>
      <c r="AE30" s="65">
        <f>SUM(AE26:AE28)</f>
        <v>135148.07557849993</v>
      </c>
      <c r="AF30" s="65">
        <f>SUM(C30)-(AE30)</f>
        <v>135933.92442150007</v>
      </c>
      <c r="AG30" s="48"/>
    </row>
    <row r="31" spans="1:33" s="26" customFormat="1" x14ac:dyDescent="0.3">
      <c r="A31" s="15"/>
      <c r="C31" s="54"/>
      <c r="E31" s="72"/>
      <c r="F31" s="54"/>
      <c r="G31" s="54"/>
      <c r="H31" s="54"/>
      <c r="I31" s="54"/>
      <c r="J31" s="54"/>
      <c r="K31" s="54"/>
      <c r="L31" s="54"/>
      <c r="M31" s="54"/>
      <c r="N31" s="54"/>
      <c r="O31" s="54"/>
      <c r="P31" s="54"/>
      <c r="Q31" s="54"/>
      <c r="R31" s="54"/>
      <c r="T31" s="54"/>
      <c r="U31" s="54"/>
      <c r="V31" s="54"/>
      <c r="W31" s="54"/>
      <c r="X31" s="54"/>
      <c r="Y31" s="69" t="s">
        <v>215</v>
      </c>
      <c r="Z31" s="54"/>
      <c r="AA31" s="54"/>
      <c r="AC31" s="54"/>
      <c r="AE31" s="67"/>
      <c r="AF31" s="67"/>
      <c r="AG31" s="69"/>
    </row>
    <row r="32" spans="1:33" s="26" customFormat="1" x14ac:dyDescent="0.3">
      <c r="A32" s="15"/>
      <c r="C32" s="54"/>
      <c r="E32" s="72"/>
      <c r="F32" s="54"/>
      <c r="G32" s="54"/>
      <c r="H32" s="54"/>
      <c r="I32" s="54"/>
      <c r="J32" s="54"/>
      <c r="K32" s="54"/>
      <c r="L32" s="54"/>
      <c r="M32" s="54"/>
      <c r="N32" s="54"/>
      <c r="O32" s="54"/>
      <c r="P32" s="54"/>
      <c r="Q32" s="54"/>
      <c r="R32" s="54"/>
      <c r="S32" s="54"/>
      <c r="T32" s="54"/>
      <c r="U32" s="54"/>
      <c r="V32" s="54"/>
      <c r="W32" s="54"/>
      <c r="X32" s="54"/>
      <c r="Y32" s="69"/>
      <c r="Z32" s="54"/>
      <c r="AA32" s="54"/>
      <c r="AB32" s="54"/>
      <c r="AC32" s="54"/>
      <c r="AE32" s="67"/>
      <c r="AF32" s="67"/>
      <c r="AG32" s="69"/>
    </row>
    <row r="33" spans="1:32" s="22" customFormat="1" x14ac:dyDescent="0.3">
      <c r="A33" s="73" t="s">
        <v>387</v>
      </c>
      <c r="C33" s="74">
        <f>SUM(C16,C29)</f>
        <v>572239</v>
      </c>
      <c r="E33" s="75">
        <f>SUM(E16,E29)</f>
        <v>14308.480371352784</v>
      </c>
      <c r="F33" s="74">
        <f>SUM(F16,F29)</f>
        <v>557930.51962864725</v>
      </c>
      <c r="G33" s="74">
        <f>SUM(G16,G29)</f>
        <v>40978.562942938421</v>
      </c>
      <c r="H33" s="74">
        <f>SUM(H16,H29)</f>
        <v>516951.95668570884</v>
      </c>
      <c r="I33" s="74"/>
      <c r="J33" s="74">
        <f>SUM(J16,J29)</f>
        <v>47904.205604279836</v>
      </c>
      <c r="K33" s="74">
        <f>SUM(K16,K29)</f>
        <v>469047.75108142901</v>
      </c>
      <c r="M33" s="74">
        <f>SUM(M16,M29)</f>
        <v>55888.960109751497</v>
      </c>
      <c r="N33" s="74">
        <f>SUM(N16,N29)</f>
        <v>413158.79097167752</v>
      </c>
      <c r="O33" s="74"/>
      <c r="P33" s="74">
        <f>SUM(P16,P29)</f>
        <v>66063.015764636744</v>
      </c>
      <c r="Q33" s="74">
        <f>SUM(Q16,Q29)</f>
        <v>347095.77520704072</v>
      </c>
      <c r="R33" s="74"/>
      <c r="S33" s="74">
        <f>SUM(S16,S29)</f>
        <v>78141.506354892088</v>
      </c>
      <c r="T33" s="74">
        <f>SUM(T16,T29)</f>
        <v>268954.26885214867</v>
      </c>
      <c r="U33" s="74"/>
      <c r="V33" s="74">
        <f>SUM(V16,V29)</f>
        <v>93585.187865413274</v>
      </c>
      <c r="W33" s="74">
        <f>SUM(W16,W29)</f>
        <v>185938.4464465451</v>
      </c>
      <c r="X33" s="74"/>
      <c r="Y33" s="74">
        <f>SUM(Y16,Y29)</f>
        <v>108421.95049380025</v>
      </c>
      <c r="Z33" s="74">
        <f>SUM(Z16,Z29)</f>
        <v>162574.01839174284</v>
      </c>
      <c r="AA33" s="74"/>
      <c r="AB33" s="74">
        <f>SUM(AB16,AB29)</f>
        <v>124238.66178827139</v>
      </c>
      <c r="AC33" s="74">
        <f>SUM(AC16,AC29)</f>
        <v>135933.92442150007</v>
      </c>
      <c r="AE33" s="74">
        <f>SUM(AE16,AE29)</f>
        <v>629530.53129533632</v>
      </c>
      <c r="AF33" s="74">
        <f>SUM(C33)-(AE33)</f>
        <v>-57291.531295336317</v>
      </c>
    </row>
    <row r="34" spans="1:32" s="28" customFormat="1" x14ac:dyDescent="0.3">
      <c r="A34" s="76" t="s">
        <v>388</v>
      </c>
      <c r="C34" s="29">
        <f>SUM(C17,C30)</f>
        <v>572239</v>
      </c>
      <c r="E34" s="36">
        <f>SUM(E17,E30)</f>
        <v>14308.480371352784</v>
      </c>
      <c r="F34" s="29">
        <f>SUM(C34)-(E34)</f>
        <v>557930.51962864725</v>
      </c>
      <c r="G34" s="29">
        <f>SUM(G17,G30)</f>
        <v>40978.562942938421</v>
      </c>
      <c r="H34" s="29">
        <f>SUM(F34)-(G34)</f>
        <v>516951.95668570884</v>
      </c>
      <c r="I34" s="29"/>
      <c r="J34" s="29">
        <f>SUM(J17,J30)</f>
        <v>47904.205604279836</v>
      </c>
      <c r="K34" s="29">
        <f>SUM(H34)-(J34)</f>
        <v>469047.75108142901</v>
      </c>
      <c r="M34" s="29">
        <f>SUM(M17,M30)</f>
        <v>55888.960109751497</v>
      </c>
      <c r="N34" s="29">
        <f>SUM(K34)-(M34)</f>
        <v>413158.79097167752</v>
      </c>
      <c r="O34" s="29"/>
      <c r="P34" s="29">
        <f>SUM(P17,P30)</f>
        <v>66063.015764636744</v>
      </c>
      <c r="Q34" s="29">
        <f>SUM(N34)-(P34)</f>
        <v>347095.77520704077</v>
      </c>
      <c r="R34" s="29"/>
      <c r="S34" s="29">
        <f>SUM(S17,S30)</f>
        <v>78141.506354892088</v>
      </c>
      <c r="T34" s="29">
        <f>SUM(Q34)-(S34)</f>
        <v>268954.26885214867</v>
      </c>
      <c r="U34" s="29"/>
      <c r="V34" s="29">
        <f>SUM(V17,V30)</f>
        <v>93585.187865413274</v>
      </c>
      <c r="W34" s="29">
        <f>SUM(T34)-(V34)</f>
        <v>175369.08098673541</v>
      </c>
      <c r="X34" s="29"/>
      <c r="Y34" s="29">
        <f>SUM(Y17,Y30)</f>
        <v>108421.95049380025</v>
      </c>
      <c r="Z34" s="29">
        <f>SUM(W34)-(Y34)</f>
        <v>66947.130492935161</v>
      </c>
      <c r="AA34" s="29"/>
      <c r="AB34" s="29">
        <f>SUM(AB17,AB30)</f>
        <v>124238.66178827139</v>
      </c>
      <c r="AC34" s="29">
        <f>SUM(Z34)-(AB34)</f>
        <v>-57291.53129533623</v>
      </c>
      <c r="AE34" s="29">
        <f>SUM(AE17,AE30)</f>
        <v>629530.53129533632</v>
      </c>
      <c r="AF34" s="29">
        <f>SUM(C34)-(AE34)</f>
        <v>-57291.531295336317</v>
      </c>
    </row>
    <row r="35" spans="1:32" x14ac:dyDescent="0.3">
      <c r="W35" s="28" t="s">
        <v>216</v>
      </c>
      <c r="AA35" s="69"/>
      <c r="AD35" s="69"/>
    </row>
    <row r="36" spans="1:32" x14ac:dyDescent="0.3">
      <c r="A36" s="26" t="s">
        <v>169</v>
      </c>
    </row>
    <row r="37" spans="1:32" s="62" customFormat="1" x14ac:dyDescent="0.3">
      <c r="A37" s="77"/>
      <c r="C37" s="61"/>
      <c r="E37" s="61"/>
      <c r="F37" s="61"/>
      <c r="G37" s="61"/>
      <c r="H37" s="61"/>
      <c r="I37" s="61"/>
      <c r="J37" s="61"/>
    </row>
    <row r="38" spans="1:32" ht="52.8" thickBot="1" x14ac:dyDescent="0.35">
      <c r="A38" s="15"/>
      <c r="C38" s="63" t="s">
        <v>43</v>
      </c>
      <c r="D38" s="63"/>
      <c r="E38" s="59" t="s">
        <v>170</v>
      </c>
      <c r="F38" s="59" t="s">
        <v>148</v>
      </c>
      <c r="G38" s="64" t="s">
        <v>171</v>
      </c>
      <c r="H38" s="59" t="s">
        <v>172</v>
      </c>
      <c r="I38" s="59" t="s">
        <v>155</v>
      </c>
      <c r="J38" s="64" t="s">
        <v>173</v>
      </c>
    </row>
    <row r="39" spans="1:32" x14ac:dyDescent="0.3">
      <c r="A39" s="16" t="s">
        <v>14</v>
      </c>
      <c r="B39" s="37"/>
      <c r="C39" s="65">
        <v>6600</v>
      </c>
      <c r="D39" s="65"/>
      <c r="E39" s="65">
        <f t="shared" ref="E39:E44" si="14">SUM(E10,G10,J10,M10,P10)</f>
        <v>31182.731684090002</v>
      </c>
      <c r="F39" s="66">
        <f t="shared" ref="F39:F44" si="15">SUM(Q10)</f>
        <v>0</v>
      </c>
      <c r="G39" s="66">
        <f>SUM(I10,L10,O10,R10)</f>
        <v>24582.731684090002</v>
      </c>
      <c r="H39" s="65">
        <f t="shared" ref="H39:H44" si="16">SUM(S10,V10,Y10,AB10)</f>
        <v>48177.725463032388</v>
      </c>
      <c r="I39" s="66">
        <f t="shared" ref="I39:I44" si="17">SUM(AC10)</f>
        <v>0</v>
      </c>
      <c r="J39" s="66">
        <f>SUM(U10,X10,AA10,AD10)</f>
        <v>48177.725463032388</v>
      </c>
      <c r="K39" s="69" t="s">
        <v>195</v>
      </c>
      <c r="R39" s="26"/>
      <c r="X39" s="78" t="s">
        <v>158</v>
      </c>
      <c r="Y39" s="79" t="s">
        <v>175</v>
      </c>
      <c r="Z39" s="80"/>
      <c r="AA39" s="80"/>
      <c r="AB39" s="80"/>
      <c r="AC39" s="80"/>
      <c r="AD39" s="80"/>
      <c r="AE39" s="81"/>
    </row>
    <row r="40" spans="1:32" x14ac:dyDescent="0.3">
      <c r="A40" s="16" t="s">
        <v>15</v>
      </c>
      <c r="B40" s="37"/>
      <c r="C40" s="65">
        <v>144009</v>
      </c>
      <c r="D40" s="65"/>
      <c r="E40" s="65">
        <f t="shared" si="14"/>
        <v>40438.823762636166</v>
      </c>
      <c r="F40" s="65">
        <f t="shared" si="15"/>
        <v>71478.20541812382</v>
      </c>
      <c r="G40" s="66"/>
      <c r="H40" s="65">
        <f t="shared" si="16"/>
        <v>74798.092558903605</v>
      </c>
      <c r="I40" s="66">
        <f t="shared" si="17"/>
        <v>0</v>
      </c>
      <c r="J40" s="66">
        <f>SUM(U11,((X11)*-1),AA11,AD11)</f>
        <v>32576.363849559952</v>
      </c>
      <c r="K40" s="70" t="s">
        <v>217</v>
      </c>
      <c r="X40" s="82" t="s">
        <v>159</v>
      </c>
      <c r="Y40" s="83" t="s">
        <v>177</v>
      </c>
      <c r="Z40" s="84"/>
      <c r="AA40" s="84"/>
      <c r="AB40" s="84"/>
      <c r="AC40" s="84"/>
      <c r="AD40" s="84"/>
      <c r="AE40" s="85"/>
    </row>
    <row r="41" spans="1:32" x14ac:dyDescent="0.3">
      <c r="A41" s="16" t="s">
        <v>16</v>
      </c>
      <c r="B41" s="37"/>
      <c r="C41" s="65">
        <v>31309</v>
      </c>
      <c r="D41" s="65"/>
      <c r="E41" s="65">
        <f t="shared" si="14"/>
        <v>38818.239135149997</v>
      </c>
      <c r="F41" s="66">
        <f t="shared" si="15"/>
        <v>0</v>
      </c>
      <c r="G41" s="66">
        <f>SUM(R12)</f>
        <v>7509.2391351500009</v>
      </c>
      <c r="H41" s="65">
        <f t="shared" si="16"/>
        <v>67156.715156365011</v>
      </c>
      <c r="I41" s="66">
        <f t="shared" si="17"/>
        <v>0</v>
      </c>
      <c r="J41" s="66">
        <f>SUM(U12,X12,AA12,AD12)</f>
        <v>67156.715156365011</v>
      </c>
      <c r="K41" s="69" t="s">
        <v>190</v>
      </c>
      <c r="X41" s="82" t="s">
        <v>161</v>
      </c>
      <c r="Y41" s="83" t="s">
        <v>398</v>
      </c>
      <c r="Z41" s="84"/>
      <c r="AA41" s="84"/>
      <c r="AB41" s="84"/>
      <c r="AC41" s="84"/>
      <c r="AD41" s="84"/>
      <c r="AE41" s="85"/>
    </row>
    <row r="42" spans="1:32" ht="15" thickBot="1" x14ac:dyDescent="0.35">
      <c r="A42" s="16" t="s">
        <v>17</v>
      </c>
      <c r="B42" s="37"/>
      <c r="C42" s="65">
        <v>18420</v>
      </c>
      <c r="D42" s="65"/>
      <c r="E42" s="65">
        <f t="shared" si="14"/>
        <v>13794.248370365562</v>
      </c>
      <c r="F42" s="65">
        <f t="shared" si="15"/>
        <v>4625.7516296344384</v>
      </c>
      <c r="G42" s="48"/>
      <c r="H42" s="65">
        <f t="shared" si="16"/>
        <v>26106.295202364865</v>
      </c>
      <c r="I42" s="66">
        <f t="shared" si="17"/>
        <v>0</v>
      </c>
      <c r="J42" s="66">
        <f>SUM(U13,X13,AA13,AD13)</f>
        <v>21480.543572730425</v>
      </c>
      <c r="K42" s="69" t="s">
        <v>218</v>
      </c>
      <c r="X42" s="86" t="s">
        <v>161</v>
      </c>
      <c r="Y42" s="87" t="s">
        <v>241</v>
      </c>
      <c r="Z42" s="88"/>
      <c r="AA42" s="88"/>
      <c r="AB42" s="88"/>
      <c r="AC42" s="88"/>
      <c r="AD42" s="88"/>
      <c r="AE42" s="89"/>
    </row>
    <row r="43" spans="1:32" x14ac:dyDescent="0.3">
      <c r="A43" s="16" t="s">
        <v>18</v>
      </c>
      <c r="B43" s="37"/>
      <c r="C43" s="65">
        <v>94319</v>
      </c>
      <c r="D43" s="65"/>
      <c r="E43" s="65">
        <f t="shared" si="14"/>
        <v>25934.741676212914</v>
      </c>
      <c r="F43" s="65">
        <f t="shared" si="15"/>
        <v>48094.887545429709</v>
      </c>
      <c r="G43" s="66"/>
      <c r="H43" s="65">
        <f t="shared" si="16"/>
        <v>57819.991871683647</v>
      </c>
      <c r="I43" s="66">
        <f t="shared" si="17"/>
        <v>0</v>
      </c>
      <c r="J43" s="66">
        <f>SUM(U14,X14,AA14,AD14)</f>
        <v>34542.948608144841</v>
      </c>
      <c r="K43" s="70" t="s">
        <v>219</v>
      </c>
    </row>
    <row r="44" spans="1:32" x14ac:dyDescent="0.3">
      <c r="A44" s="16" t="s">
        <v>379</v>
      </c>
      <c r="B44" s="37"/>
      <c r="C44" s="65">
        <v>6500</v>
      </c>
      <c r="D44" s="65"/>
      <c r="E44" s="65">
        <f t="shared" si="14"/>
        <v>26789.370778357377</v>
      </c>
      <c r="F44" s="66">
        <f t="shared" si="15"/>
        <v>0</v>
      </c>
      <c r="G44" s="66">
        <f>SUM(I15,L15,O15,R15)</f>
        <v>20289.370778357374</v>
      </c>
      <c r="H44" s="65">
        <f t="shared" si="16"/>
        <v>43365.480057674809</v>
      </c>
      <c r="I44" s="66">
        <f t="shared" si="17"/>
        <v>0</v>
      </c>
      <c r="J44" s="66">
        <f>SUM(U15,X15,AA15,AD15)</f>
        <v>43365.480057674809</v>
      </c>
      <c r="K44" s="69" t="s">
        <v>220</v>
      </c>
    </row>
    <row r="45" spans="1:32" s="37" customFormat="1" x14ac:dyDescent="0.3">
      <c r="A45" s="15" t="s">
        <v>160</v>
      </c>
      <c r="B45" s="43"/>
      <c r="C45" s="67">
        <f>SUM(C39:C44)</f>
        <v>301157</v>
      </c>
      <c r="D45" s="67"/>
      <c r="E45" s="67">
        <f>SUM(E39:E44)</f>
        <v>176958.15540681203</v>
      </c>
      <c r="F45" s="67">
        <f>SUM(F39:F44)</f>
        <v>124198.84459318797</v>
      </c>
      <c r="G45" s="68">
        <f>SUM(G39:G44)</f>
        <v>52381.341597597377</v>
      </c>
      <c r="H45" s="67">
        <f>SUM(H39:H44)</f>
        <v>317424.30031002429</v>
      </c>
      <c r="I45" s="68">
        <f>SUM(F45)-(H45)</f>
        <v>-193225.45571683632</v>
      </c>
      <c r="J45" s="68">
        <f>SUM(J39:J44)</f>
        <v>247299.77670750744</v>
      </c>
      <c r="K45" s="38" t="s">
        <v>182</v>
      </c>
      <c r="T45" s="38"/>
      <c r="X45" s="25"/>
      <c r="Y45" s="25"/>
      <c r="Z45" s="25"/>
      <c r="AA45" s="25"/>
      <c r="AB45" s="25"/>
      <c r="AC45" s="25"/>
      <c r="AD45" s="25"/>
      <c r="AE45" s="25"/>
    </row>
    <row r="46" spans="1:32" s="37" customFormat="1" ht="13.8" x14ac:dyDescent="0.3">
      <c r="A46" s="16" t="s">
        <v>160</v>
      </c>
      <c r="C46" s="65">
        <f>SUM(C39:C44)</f>
        <v>301157</v>
      </c>
      <c r="D46" s="65"/>
      <c r="E46" s="65">
        <f>SUM(E39:E44)</f>
        <v>176958.15540681203</v>
      </c>
      <c r="F46" s="65">
        <f>SUM(C46)-(E46)</f>
        <v>124198.84459318797</v>
      </c>
      <c r="G46" s="66"/>
      <c r="H46" s="65">
        <f>SUM(H39:H44)</f>
        <v>317424.30031002429</v>
      </c>
      <c r="I46" s="68">
        <f>SUM((F46)-(H46))*-1</f>
        <v>193225.45571683632</v>
      </c>
      <c r="J46" s="66"/>
      <c r="K46" s="38" t="s">
        <v>392</v>
      </c>
      <c r="T46" s="48"/>
    </row>
    <row r="47" spans="1:32" x14ac:dyDescent="0.3">
      <c r="A47" s="16"/>
      <c r="B47" s="37"/>
      <c r="C47" s="65"/>
      <c r="D47" s="65"/>
      <c r="E47" s="65"/>
      <c r="F47" s="65"/>
      <c r="G47" s="28"/>
      <c r="H47" s="65"/>
      <c r="I47" s="65"/>
      <c r="J47" s="65"/>
      <c r="X47" s="37"/>
      <c r="Y47" s="37"/>
      <c r="Z47" s="37"/>
      <c r="AA47" s="37"/>
      <c r="AB47" s="37"/>
      <c r="AC47" s="37"/>
      <c r="AD47" s="37"/>
      <c r="AE47" s="37"/>
    </row>
    <row r="48" spans="1:32" x14ac:dyDescent="0.3">
      <c r="A48" s="16" t="s">
        <v>19</v>
      </c>
      <c r="B48" s="37"/>
      <c r="C48" s="65">
        <v>130658</v>
      </c>
      <c r="D48" s="65"/>
      <c r="E48" s="65">
        <f>SUM(E26,G26,J26,M26,P26)</f>
        <v>21349.910798573957</v>
      </c>
      <c r="F48" s="65">
        <f>SUM(Q26)</f>
        <v>109308.08920142606</v>
      </c>
      <c r="G48" s="28"/>
      <c r="H48" s="65">
        <f>SUM(S26,V26,Y26,AB26)</f>
        <v>37861.165913815203</v>
      </c>
      <c r="I48" s="65">
        <f>SUM(AC26)</f>
        <v>58238.09829164308</v>
      </c>
      <c r="J48" s="66">
        <f>SUM(U26,X26,AA26,AD26)</f>
        <v>0</v>
      </c>
      <c r="W48" s="27"/>
    </row>
    <row r="49" spans="1:11" x14ac:dyDescent="0.3">
      <c r="A49" s="16" t="s">
        <v>20</v>
      </c>
      <c r="B49" s="37"/>
      <c r="C49" s="65">
        <v>24140</v>
      </c>
      <c r="D49" s="65"/>
      <c r="E49" s="65">
        <f>SUM(E27,G27,J27,M27,P27)</f>
        <v>12917.391889145461</v>
      </c>
      <c r="F49" s="65">
        <f t="shared" ref="F49:F50" si="18">SUM(Q27)</f>
        <v>11222.608110854537</v>
      </c>
      <c r="G49" s="28"/>
      <c r="H49" s="65">
        <f>SUM(S27,V27,Y27,AB27)</f>
        <v>24431.433106822322</v>
      </c>
      <c r="I49" s="66">
        <f t="shared" ref="I49:I50" si="19">SUM(AC27)</f>
        <v>0</v>
      </c>
      <c r="J49" s="66">
        <f t="shared" ref="J49:J50" si="20">SUM(U27,X27,AA27,AD27)</f>
        <v>13208.824995967785</v>
      </c>
      <c r="K49" s="69" t="s">
        <v>215</v>
      </c>
    </row>
    <row r="50" spans="1:11" x14ac:dyDescent="0.3">
      <c r="A50" s="16" t="s">
        <v>21</v>
      </c>
      <c r="B50" s="37"/>
      <c r="C50" s="65">
        <v>116284</v>
      </c>
      <c r="D50" s="65"/>
      <c r="E50" s="65">
        <f>SUM(E28,G28,J28,M28,P28)</f>
        <v>13917.766698427818</v>
      </c>
      <c r="F50" s="65">
        <f t="shared" si="18"/>
        <v>102366.23330157218</v>
      </c>
      <c r="G50" s="28"/>
      <c r="H50" s="65">
        <f>SUM(S28,V28,Y28,AB28)</f>
        <v>24670.40717171516</v>
      </c>
      <c r="I50" s="65">
        <f t="shared" si="19"/>
        <v>77695.826129857</v>
      </c>
      <c r="J50" s="66">
        <f t="shared" si="20"/>
        <v>0</v>
      </c>
    </row>
    <row r="51" spans="1:11" x14ac:dyDescent="0.3">
      <c r="A51" s="15" t="s">
        <v>160</v>
      </c>
      <c r="B51" s="26"/>
      <c r="C51" s="54">
        <f>SUM(C48:C50)</f>
        <v>271082</v>
      </c>
      <c r="D51" s="54"/>
      <c r="E51" s="67">
        <f>SUM(E48:E50)</f>
        <v>48185.069386147239</v>
      </c>
      <c r="F51" s="67">
        <f>SUM(F48:F50)</f>
        <v>222896.93061385278</v>
      </c>
      <c r="G51" s="28"/>
      <c r="H51" s="67">
        <f>SUM(H48:H50)</f>
        <v>86963.006192352681</v>
      </c>
      <c r="I51" s="67">
        <f>SUM(I48:I50)</f>
        <v>135933.92442150007</v>
      </c>
      <c r="J51" s="68">
        <f>SUM(J48:J50)</f>
        <v>13208.824995967785</v>
      </c>
      <c r="K51" s="38" t="s">
        <v>182</v>
      </c>
    </row>
    <row r="52" spans="1:11" x14ac:dyDescent="0.3">
      <c r="A52" s="16" t="s">
        <v>162</v>
      </c>
      <c r="C52" s="27">
        <f>SUM(C48:C50)</f>
        <v>271082</v>
      </c>
      <c r="D52" s="27"/>
      <c r="E52" s="65">
        <f>SUM(E48:E50)</f>
        <v>48185.069386147239</v>
      </c>
      <c r="F52" s="65">
        <f>SUM(C52)-(E52)</f>
        <v>222896.93061385275</v>
      </c>
      <c r="G52" s="28"/>
      <c r="H52" s="65">
        <f>SUM(H48:H50)</f>
        <v>86963.006192352681</v>
      </c>
      <c r="I52" s="65">
        <f>SUM(F52)-(H52)</f>
        <v>135933.92442150007</v>
      </c>
      <c r="J52" s="65"/>
    </row>
    <row r="54" spans="1:11" x14ac:dyDescent="0.3">
      <c r="G54" s="27"/>
    </row>
    <row r="55" spans="1:11" x14ac:dyDescent="0.3">
      <c r="G55" s="27"/>
    </row>
    <row r="56" spans="1:11" x14ac:dyDescent="0.3">
      <c r="G56" s="27"/>
    </row>
  </sheetData>
  <mergeCells count="2">
    <mergeCell ref="I8:J8"/>
    <mergeCell ref="L8:M8"/>
  </mergeCells>
  <pageMargins left="0.25" right="0.25" top="0.75" bottom="0.75" header="0.3" footer="0.3"/>
  <pageSetup paperSize="8" scale="58" orientation="landscape" r:id="rId1"/>
  <headerFooter>
    <oddHeader>&amp;CWorksheet 24. S8 PC</oddHeader>
    <oddFooter>&amp;CFilename: CCNSW Metropolitan Sydney Cemetery Capacity Report data supplement&amp;R&amp;P/&amp;N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82"/>
  <sheetViews>
    <sheetView zoomScaleNormal="100" workbookViewId="0">
      <selection activeCell="A6" sqref="A6"/>
    </sheetView>
  </sheetViews>
  <sheetFormatPr defaultRowHeight="14.4" x14ac:dyDescent="0.3"/>
  <cols>
    <col min="1" max="1" width="35.44140625" customWidth="1"/>
    <col min="2" max="2" width="12.5546875" customWidth="1"/>
    <col min="3" max="3" width="12.6640625" customWidth="1"/>
    <col min="4" max="4" width="12.5546875" customWidth="1"/>
    <col min="5" max="5" width="12.33203125" customWidth="1"/>
    <col min="6" max="6" width="13.88671875" customWidth="1"/>
    <col min="7" max="7" width="13.6640625" customWidth="1"/>
    <col min="8" max="8" width="13" customWidth="1"/>
    <col min="9" max="9" width="13.5546875" customWidth="1"/>
  </cols>
  <sheetData>
    <row r="5" spans="1:11" s="21" customFormat="1" ht="21" x14ac:dyDescent="0.3">
      <c r="A5" s="2" t="s">
        <v>290</v>
      </c>
    </row>
    <row r="6" spans="1:11" ht="15" x14ac:dyDescent="0.25">
      <c r="A6" s="26" t="s">
        <v>289</v>
      </c>
    </row>
    <row r="7" spans="1:11" ht="15" x14ac:dyDescent="0.25">
      <c r="A7" s="22"/>
      <c r="B7" s="145" t="s">
        <v>381</v>
      </c>
      <c r="C7" s="146"/>
      <c r="D7" s="147"/>
      <c r="E7" s="145" t="s">
        <v>382</v>
      </c>
      <c r="F7" s="146"/>
      <c r="G7" s="146"/>
      <c r="H7" s="146"/>
      <c r="I7" s="147"/>
    </row>
    <row r="8" spans="1:11" s="25" customFormat="1" ht="15" x14ac:dyDescent="0.25">
      <c r="A8" s="23" t="s">
        <v>291</v>
      </c>
      <c r="B8" s="24" t="s">
        <v>24</v>
      </c>
      <c r="C8" s="24" t="s">
        <v>25</v>
      </c>
      <c r="D8" s="24" t="s">
        <v>26</v>
      </c>
      <c r="E8" s="24" t="s">
        <v>24</v>
      </c>
      <c r="F8" s="24" t="s">
        <v>27</v>
      </c>
      <c r="G8" s="24" t="s">
        <v>28</v>
      </c>
      <c r="H8" s="24" t="s">
        <v>29</v>
      </c>
      <c r="I8" s="24" t="s">
        <v>26</v>
      </c>
    </row>
    <row r="9" spans="1:11" s="26" customFormat="1" ht="15" x14ac:dyDescent="0.25">
      <c r="A9" s="26" t="s">
        <v>30</v>
      </c>
      <c r="B9" s="139" t="s">
        <v>31</v>
      </c>
      <c r="C9" s="139" t="s">
        <v>32</v>
      </c>
      <c r="D9" s="139" t="s">
        <v>33</v>
      </c>
      <c r="E9" s="139" t="s">
        <v>34</v>
      </c>
      <c r="F9" s="139" t="s">
        <v>35</v>
      </c>
      <c r="G9" s="139" t="s">
        <v>36</v>
      </c>
      <c r="H9" s="139" t="s">
        <v>37</v>
      </c>
      <c r="I9" s="139" t="s">
        <v>38</v>
      </c>
      <c r="K9"/>
    </row>
    <row r="10" spans="1:11" ht="15" x14ac:dyDescent="0.25">
      <c r="A10" t="s">
        <v>39</v>
      </c>
      <c r="B10" s="24">
        <v>0.70399999999999996</v>
      </c>
      <c r="C10" s="24" t="s">
        <v>244</v>
      </c>
      <c r="D10" s="24" t="s">
        <v>246</v>
      </c>
      <c r="E10" s="24">
        <v>0.66300000000000003</v>
      </c>
      <c r="F10" s="24" t="s">
        <v>248</v>
      </c>
      <c r="G10" s="24" t="s">
        <v>249</v>
      </c>
      <c r="H10" s="24" t="s">
        <v>251</v>
      </c>
      <c r="I10" s="24" t="s">
        <v>251</v>
      </c>
    </row>
    <row r="11" spans="1:11" ht="15" x14ac:dyDescent="0.25">
      <c r="A11" t="s">
        <v>40</v>
      </c>
      <c r="B11" s="24">
        <v>0.70399999999999996</v>
      </c>
      <c r="C11" s="24">
        <v>0.78149999999999997</v>
      </c>
      <c r="D11" s="24">
        <v>0.64</v>
      </c>
      <c r="E11" s="24">
        <v>0.66300000000000003</v>
      </c>
      <c r="F11" s="24">
        <v>0.69799999999999995</v>
      </c>
      <c r="G11" s="24">
        <v>0.73599999999999999</v>
      </c>
      <c r="H11" s="24">
        <v>0.60299999999999998</v>
      </c>
      <c r="I11" s="24">
        <v>0.60299999999999998</v>
      </c>
    </row>
    <row r="12" spans="1:11" ht="15" x14ac:dyDescent="0.25">
      <c r="A12" t="s">
        <v>41</v>
      </c>
      <c r="B12" s="24">
        <v>1.4730000000000001</v>
      </c>
      <c r="C12" s="24" t="s">
        <v>245</v>
      </c>
      <c r="D12" s="24" t="s">
        <v>247</v>
      </c>
      <c r="E12" s="24">
        <v>1.45</v>
      </c>
      <c r="F12" s="24" t="s">
        <v>8</v>
      </c>
      <c r="G12" s="24" t="s">
        <v>250</v>
      </c>
      <c r="H12" s="24" t="s">
        <v>250</v>
      </c>
      <c r="I12" s="24" t="s">
        <v>252</v>
      </c>
    </row>
    <row r="13" spans="1:11" ht="15" x14ac:dyDescent="0.25">
      <c r="A13" t="s">
        <v>42</v>
      </c>
      <c r="B13" s="24">
        <v>1.4730000000000001</v>
      </c>
      <c r="C13" s="24">
        <v>1.6355</v>
      </c>
      <c r="D13" s="24">
        <v>1.339</v>
      </c>
      <c r="E13" s="24">
        <v>1.45</v>
      </c>
      <c r="F13" s="24">
        <v>1.526</v>
      </c>
      <c r="G13" s="24">
        <v>1.61</v>
      </c>
      <c r="H13" s="24">
        <v>1.61</v>
      </c>
      <c r="I13" s="24">
        <v>1.3185</v>
      </c>
    </row>
    <row r="14" spans="1:11" ht="15" x14ac:dyDescent="0.25">
      <c r="B14" s="24"/>
      <c r="C14" s="24"/>
      <c r="D14" s="24"/>
      <c r="E14" s="24"/>
      <c r="F14" s="24"/>
      <c r="G14" s="24"/>
      <c r="H14" s="24"/>
      <c r="I14" s="24"/>
    </row>
    <row r="15" spans="1:11" ht="15" x14ac:dyDescent="0.25">
      <c r="A15" t="s">
        <v>43</v>
      </c>
      <c r="B15" s="27">
        <f>SUM('17. S1 PC'!C16)</f>
        <v>301157</v>
      </c>
      <c r="C15" s="27">
        <v>301157</v>
      </c>
      <c r="D15" s="27">
        <v>301157</v>
      </c>
      <c r="E15" s="27">
        <v>301157</v>
      </c>
      <c r="F15" s="27">
        <v>301157</v>
      </c>
      <c r="G15" s="27">
        <v>301157</v>
      </c>
      <c r="H15" s="27">
        <v>301157</v>
      </c>
      <c r="I15" s="27">
        <v>301157</v>
      </c>
    </row>
    <row r="16" spans="1:11" ht="15" x14ac:dyDescent="0.25">
      <c r="A16" t="s">
        <v>44</v>
      </c>
      <c r="B16" s="27">
        <f>SUM('17. S1 PC'!E44)</f>
        <v>129046.35437881877</v>
      </c>
      <c r="C16" s="27">
        <f>SUM('18. S2 PC'!E44)</f>
        <v>103756.77973577545</v>
      </c>
      <c r="D16" s="27">
        <f>SUM('19. S3 PC'!E45)</f>
        <v>156357.27021961016</v>
      </c>
      <c r="E16" s="27">
        <f>SUM('20. S4 PC'!E42)</f>
        <v>149251.48965517239</v>
      </c>
      <c r="F16" s="27">
        <f>SUM('21. S5 PC'!E42)</f>
        <v>136215.59423821996</v>
      </c>
      <c r="G16" s="27">
        <f>SUM('22. S6 PC'!E43)</f>
        <v>123482.11753015307</v>
      </c>
      <c r="H16" s="27">
        <f>SUM('23. S7 PC'!E45)</f>
        <v>156320.57891924572</v>
      </c>
      <c r="I16" s="27">
        <f>SUM('24. S8 PC'!E45)</f>
        <v>176958.15540681203</v>
      </c>
    </row>
    <row r="17" spans="1:12" ht="15" x14ac:dyDescent="0.25">
      <c r="A17" t="s">
        <v>45</v>
      </c>
      <c r="B17" s="27">
        <f>SUM('17. S1 PC'!F44)</f>
        <v>172110.64562118126</v>
      </c>
      <c r="C17" s="27">
        <f>SUM('18. S2 PC'!F44)</f>
        <v>197400.22026422457</v>
      </c>
      <c r="D17" s="27">
        <f>SUM('19. S3 PC'!F45)</f>
        <v>144799.72978038987</v>
      </c>
      <c r="E17" s="27">
        <f>SUM('20. S4 PC'!F42)</f>
        <v>151905.51034482761</v>
      </c>
      <c r="F17" s="27">
        <f>SUM('21. S5 PC'!F42)</f>
        <v>164941.40576178007</v>
      </c>
      <c r="G17" s="27">
        <f>SUM('22. S6 PC'!F43)</f>
        <v>177674.8824698469</v>
      </c>
      <c r="H17" s="27">
        <f>SUM('23. S7 PC'!F45)</f>
        <v>144836.42108075425</v>
      </c>
      <c r="I17" s="27">
        <f>SUM('24. S8 PC'!F45)</f>
        <v>124198.84459318797</v>
      </c>
    </row>
    <row r="18" spans="1:12" s="28" customFormat="1" ht="15" x14ac:dyDescent="0.25">
      <c r="A18" s="28" t="s">
        <v>46</v>
      </c>
      <c r="B18" s="29">
        <f>SUM('17. S1 PC'!G44)</f>
        <v>29284.467073998647</v>
      </c>
      <c r="C18" s="29">
        <f>SUM('18. S2 PC'!G43)</f>
        <v>21109.125313601849</v>
      </c>
      <c r="D18" s="29">
        <f>SUM('19. S3 PC'!G45)</f>
        <v>41086.656219418219</v>
      </c>
      <c r="E18" s="29">
        <f>SUM('20. S4 PC'!G42)</f>
        <v>37440.165517241374</v>
      </c>
      <c r="F18" s="29">
        <f>SUM('21. S5 PC'!G42)</f>
        <v>31707.547746581055</v>
      </c>
      <c r="G18" s="29">
        <f>SUM('22. S6 PC'!G43)</f>
        <v>27590.11504282245</v>
      </c>
      <c r="H18" s="29">
        <f>SUM('23. S7 PC'!G45)</f>
        <v>41257.800907013647</v>
      </c>
      <c r="I18" s="29">
        <f>SUM('24. S8 PC'!G45)</f>
        <v>52381.341597597377</v>
      </c>
    </row>
    <row r="19" spans="1:12" s="28" customFormat="1" ht="15" x14ac:dyDescent="0.25">
      <c r="B19" s="29"/>
      <c r="C19" s="29"/>
      <c r="D19" s="29"/>
      <c r="E19" s="29"/>
      <c r="F19" s="29"/>
      <c r="G19" s="29"/>
      <c r="H19" s="29"/>
      <c r="I19" s="29"/>
    </row>
    <row r="20" spans="1:12" ht="15" x14ac:dyDescent="0.25">
      <c r="A20" t="s">
        <v>47</v>
      </c>
      <c r="B20" s="27">
        <f>SUM('17. S1 PC'!H44)</f>
        <v>178594.70468431772</v>
      </c>
      <c r="C20" s="27">
        <f>SUM('18. S2 PC'!H44)</f>
        <v>87057.143820007288</v>
      </c>
      <c r="D20" s="27">
        <f>SUM('19. S3 PC'!H45)</f>
        <v>287733.45173597557</v>
      </c>
      <c r="E20" s="27">
        <f>SUM('20. S4 PC'!H42)</f>
        <v>206557.75862068962</v>
      </c>
      <c r="F20" s="27">
        <f>SUM('21. S5 PC'!H42)</f>
        <v>157788.18930230424</v>
      </c>
      <c r="G20" s="27">
        <f>SUM('22. S6 PC'!H43)</f>
        <v>113577.33093296969</v>
      </c>
      <c r="H20" s="27">
        <f>SUM('23. S7 PC'!H45)</f>
        <v>227547.67162394366</v>
      </c>
      <c r="I20" s="27">
        <f>SUM('24. S8 PC'!H45)</f>
        <v>317424.30031002429</v>
      </c>
    </row>
    <row r="21" spans="1:12" x14ac:dyDescent="0.3">
      <c r="A21" t="s">
        <v>48</v>
      </c>
      <c r="B21" s="29">
        <f>SUM('17. S1 PC'!I44)</f>
        <v>-6484.0590631364612</v>
      </c>
      <c r="C21" s="27">
        <f>SUM('18. S2 PC'!I44)</f>
        <v>110343.07644421728</v>
      </c>
      <c r="D21" s="29">
        <f>SUM('19. S3 PC'!I45)</f>
        <v>-142933.7219555857</v>
      </c>
      <c r="E21" s="29">
        <f>SUM('20. S4 PC'!I42)</f>
        <v>-54652.248275862017</v>
      </c>
      <c r="F21" s="27">
        <f>SUM('21. S5 PC'!I42)</f>
        <v>7153.216459475836</v>
      </c>
      <c r="G21" s="27">
        <f>SUM('22. S6 PC'!I43)</f>
        <v>64097.551536877203</v>
      </c>
      <c r="H21" s="29">
        <f>SUM('23. S7 PC'!I45)</f>
        <v>-82711.25054318941</v>
      </c>
      <c r="I21" s="29">
        <f>SUM('24. S8 PC'!I45)</f>
        <v>-193225.45571683632</v>
      </c>
    </row>
    <row r="22" spans="1:12" s="28" customFormat="1" x14ac:dyDescent="0.3">
      <c r="A22" s="28" t="s">
        <v>49</v>
      </c>
      <c r="B22" s="29">
        <f>SUM('17. S1 PC'!J44)</f>
        <v>99259.064494229504</v>
      </c>
      <c r="C22" s="29">
        <f>SUM('18. S2 PC'!J43)</f>
        <v>35344.986838347235</v>
      </c>
      <c r="D22" s="29">
        <f>SUM('19. S3 PC'!J45)</f>
        <v>208616.65718704465</v>
      </c>
      <c r="E22" s="29">
        <f>SUM('20. S4 PC'!J42)</f>
        <v>140082.06896551722</v>
      </c>
      <c r="F22" s="29">
        <f>SUM('21. S5 PC'!J42)</f>
        <v>85860.310200949112</v>
      </c>
      <c r="G22" s="29">
        <f>SUM('22. S6 PC'!J43)</f>
        <v>53421.130160215107</v>
      </c>
      <c r="H22" s="29">
        <f>SUM('23. S7 PC'!J45)</f>
        <v>171630.10890168237</v>
      </c>
      <c r="I22" s="29">
        <f>SUM('24. S8 PC'!J45)</f>
        <v>247299.77670750744</v>
      </c>
    </row>
    <row r="23" spans="1:12" s="28" customFormat="1" x14ac:dyDescent="0.3">
      <c r="B23" s="29"/>
      <c r="C23" s="29"/>
      <c r="D23" s="29"/>
      <c r="E23" s="29"/>
      <c r="F23" s="29"/>
      <c r="G23" s="29"/>
      <c r="H23" s="29"/>
      <c r="I23" s="29"/>
    </row>
    <row r="24" spans="1:12" x14ac:dyDescent="0.3">
      <c r="A24" t="s">
        <v>73</v>
      </c>
      <c r="B24" s="30">
        <f>SUM(B56)</f>
        <v>10188.187372708759</v>
      </c>
      <c r="C24" s="30">
        <f t="shared" ref="C24:I24" si="0">SUM(C56)</f>
        <v>3975.9176863181319</v>
      </c>
      <c r="D24" s="30">
        <f t="shared" si="0"/>
        <v>17839.668049792534</v>
      </c>
      <c r="E24" s="30">
        <f t="shared" si="0"/>
        <v>11783.379310344828</v>
      </c>
      <c r="F24" s="30">
        <f t="shared" si="0"/>
        <v>8450.0000000000018</v>
      </c>
      <c r="G24" s="30">
        <f t="shared" si="0"/>
        <v>5471.0169491525394</v>
      </c>
      <c r="H24" s="30">
        <f t="shared" si="0"/>
        <v>13090.338983050848</v>
      </c>
      <c r="I24" s="30">
        <f t="shared" si="0"/>
        <v>19519.713563605728</v>
      </c>
      <c r="L24" s="27"/>
    </row>
    <row r="25" spans="1:12" x14ac:dyDescent="0.3">
      <c r="A25" t="s">
        <v>78</v>
      </c>
      <c r="B25" s="30">
        <f>SUM(B62)</f>
        <v>7122.3651052274308</v>
      </c>
      <c r="C25" s="30">
        <f t="shared" ref="C25:I25" si="1">SUM(C62)</f>
        <v>1945.6117908787546</v>
      </c>
      <c r="D25" s="30">
        <f t="shared" si="1"/>
        <v>17839.668049792534</v>
      </c>
      <c r="E25" s="30">
        <f t="shared" si="1"/>
        <v>10930.44965517241</v>
      </c>
      <c r="F25" s="30">
        <f t="shared" si="1"/>
        <v>5426.0224121019983</v>
      </c>
      <c r="G25" s="30">
        <f t="shared" si="1"/>
        <v>2768.6589274168309</v>
      </c>
      <c r="H25" s="30">
        <f t="shared" si="1"/>
        <v>13090.338983050848</v>
      </c>
      <c r="I25" s="30">
        <f t="shared" si="1"/>
        <v>19519.713563605728</v>
      </c>
      <c r="K25" s="27"/>
      <c r="L25" s="27"/>
    </row>
    <row r="26" spans="1:12" s="28" customFormat="1" x14ac:dyDescent="0.3">
      <c r="A26" t="s">
        <v>95</v>
      </c>
      <c r="B26" s="29">
        <f>SUM(B81)</f>
        <v>-0.63642911402526547</v>
      </c>
      <c r="C26" s="27">
        <f t="shared" ref="C26:I26" si="2">SUM(C81)</f>
        <v>27.752857365213629</v>
      </c>
      <c r="D26" s="29">
        <f t="shared" si="2"/>
        <v>-8.0121290125265467</v>
      </c>
      <c r="E26" s="29">
        <f t="shared" si="2"/>
        <v>-4.6380793519802852</v>
      </c>
      <c r="F26" s="27">
        <f t="shared" si="2"/>
        <v>0.84653449224566135</v>
      </c>
      <c r="G26" s="27">
        <f t="shared" si="2"/>
        <v>11.715838596845492</v>
      </c>
      <c r="H26" s="29">
        <f t="shared" si="2"/>
        <v>-6.318495697497414</v>
      </c>
      <c r="I26" s="29">
        <f t="shared" si="2"/>
        <v>-9.8989903252014368</v>
      </c>
    </row>
    <row r="27" spans="1:12" s="28" customFormat="1" x14ac:dyDescent="0.3">
      <c r="A27"/>
      <c r="B27" s="29"/>
      <c r="C27" s="29"/>
      <c r="D27" s="29"/>
      <c r="E27" s="29"/>
      <c r="F27" s="29"/>
      <c r="G27" s="29"/>
      <c r="H27" s="29"/>
      <c r="I27" s="29"/>
    </row>
    <row r="28" spans="1:12" s="28" customFormat="1" x14ac:dyDescent="0.3">
      <c r="A28" t="s">
        <v>50</v>
      </c>
      <c r="B28" s="27">
        <v>24330</v>
      </c>
      <c r="C28" s="27">
        <v>24330</v>
      </c>
      <c r="D28" s="27">
        <v>24330</v>
      </c>
      <c r="E28" s="27">
        <v>24330</v>
      </c>
      <c r="F28" s="27">
        <v>24330</v>
      </c>
      <c r="G28" s="27">
        <v>24330</v>
      </c>
      <c r="H28" s="27">
        <v>24330</v>
      </c>
      <c r="I28" s="27">
        <v>24330</v>
      </c>
    </row>
    <row r="29" spans="1:12" s="28" customFormat="1" x14ac:dyDescent="0.3">
      <c r="A29" t="s">
        <v>51</v>
      </c>
      <c r="B29" s="27">
        <v>28080</v>
      </c>
      <c r="C29" s="27">
        <v>28080</v>
      </c>
      <c r="D29" s="27">
        <v>28080</v>
      </c>
      <c r="E29" s="27">
        <v>28080</v>
      </c>
      <c r="F29" s="27">
        <v>28080</v>
      </c>
      <c r="G29" s="27">
        <v>28080</v>
      </c>
      <c r="H29" s="27">
        <v>28080</v>
      </c>
      <c r="I29" s="27">
        <v>28080</v>
      </c>
    </row>
    <row r="30" spans="1:12" s="28" customFormat="1" x14ac:dyDescent="0.3">
      <c r="A30" t="s">
        <v>52</v>
      </c>
      <c r="B30" s="27">
        <v>33910</v>
      </c>
      <c r="C30" s="27">
        <v>33910</v>
      </c>
      <c r="D30" s="27">
        <v>33910</v>
      </c>
      <c r="E30" s="27">
        <v>33910</v>
      </c>
      <c r="F30" s="27">
        <v>33910</v>
      </c>
      <c r="G30" s="27">
        <v>33910</v>
      </c>
      <c r="H30" s="27">
        <v>33910</v>
      </c>
      <c r="I30" s="27">
        <v>33910</v>
      </c>
    </row>
    <row r="31" spans="1:12" s="28" customFormat="1" x14ac:dyDescent="0.3">
      <c r="A31" t="s">
        <v>53</v>
      </c>
      <c r="B31" s="27">
        <v>42660</v>
      </c>
      <c r="C31" s="27">
        <v>42660</v>
      </c>
      <c r="D31" s="27">
        <v>42660</v>
      </c>
      <c r="E31" s="27">
        <v>42660</v>
      </c>
      <c r="F31" s="27">
        <v>42660</v>
      </c>
      <c r="G31" s="27">
        <v>42660</v>
      </c>
      <c r="H31" s="27">
        <v>42660</v>
      </c>
      <c r="I31" s="27">
        <v>42660</v>
      </c>
    </row>
    <row r="32" spans="1:12" s="28" customFormat="1" x14ac:dyDescent="0.3">
      <c r="A32" t="s">
        <v>54</v>
      </c>
      <c r="B32" s="27">
        <v>50700</v>
      </c>
      <c r="C32" s="27">
        <v>50700</v>
      </c>
      <c r="D32" s="27">
        <v>50700</v>
      </c>
      <c r="E32" s="27">
        <v>50700</v>
      </c>
      <c r="F32" s="27">
        <v>50700</v>
      </c>
      <c r="G32" s="27">
        <v>50700</v>
      </c>
      <c r="H32" s="27">
        <v>50700</v>
      </c>
      <c r="I32" s="27">
        <v>50700</v>
      </c>
    </row>
    <row r="33" spans="1:11" s="28" customFormat="1" x14ac:dyDescent="0.3">
      <c r="A33"/>
      <c r="B33" s="29"/>
      <c r="C33" s="29"/>
      <c r="D33" s="29"/>
      <c r="E33" s="29"/>
      <c r="F33" s="29"/>
      <c r="G33" s="29"/>
      <c r="H33" s="29"/>
      <c r="I33" s="29"/>
    </row>
    <row r="34" spans="1:11" s="28" customFormat="1" x14ac:dyDescent="0.3">
      <c r="A34" t="s">
        <v>55</v>
      </c>
      <c r="B34" s="27">
        <f>SUM('9. S1 DCBP'!D16)/2</f>
        <v>17135.359999999997</v>
      </c>
      <c r="C34" s="27">
        <f>SUM('10. S2 DCBP'!D16)/2</f>
        <v>17135.359999999997</v>
      </c>
      <c r="D34" s="27">
        <f>SUM('11. S3 DCBP'!D16)/2</f>
        <v>17135.359999999997</v>
      </c>
      <c r="E34" s="27">
        <f>SUM('12. S4 DCBP'!D16)/2</f>
        <v>16137.420000000002</v>
      </c>
      <c r="F34" s="27">
        <f>SUM('13. S5 DCBP'!D16)/2</f>
        <v>16137.420000000002</v>
      </c>
      <c r="G34" s="27">
        <f>SUM('14. S6 DCBP'!D16)/2</f>
        <v>16137.420000000002</v>
      </c>
      <c r="H34" s="27">
        <f>SUM('15. S7 DCBP'!D16)/2</f>
        <v>16137.420000000002</v>
      </c>
      <c r="I34" s="27">
        <f>SUM('16. S8 DCBP'!D16)/2</f>
        <v>16137.420000000002</v>
      </c>
    </row>
    <row r="35" spans="1:11" s="28" customFormat="1" x14ac:dyDescent="0.3">
      <c r="A35" t="s">
        <v>56</v>
      </c>
      <c r="B35" s="27">
        <f>SUM('9. S1 DCBP'!T16)/5</f>
        <v>19768.32</v>
      </c>
      <c r="C35" s="27">
        <f>SUM('10. S2 DCBP'!T16)/5</f>
        <v>20779.2</v>
      </c>
      <c r="D35" s="27">
        <f>SUM('11. S3 DCBP'!T16)/5</f>
        <v>18813.599999999999</v>
      </c>
      <c r="E35" s="27">
        <f>SUM('12. S4 DCBP'!T16)/5</f>
        <v>18617.04</v>
      </c>
      <c r="F35" s="27">
        <f>SUM('13. S5 DCBP'!T16)/5</f>
        <v>19094.400000000001</v>
      </c>
      <c r="G35" s="27">
        <f>SUM('14. S6 DCBP'!T16)/5</f>
        <v>19571.759999999998</v>
      </c>
      <c r="H35" s="27">
        <f>SUM('15. S7 DCBP'!T16)/5</f>
        <v>17718.480000000003</v>
      </c>
      <c r="I35" s="27">
        <f>SUM('16. S8 DCBP'!T16)/5</f>
        <v>17718.480000000003</v>
      </c>
    </row>
    <row r="36" spans="1:11" s="28" customFormat="1" x14ac:dyDescent="0.3">
      <c r="A36" t="s">
        <v>57</v>
      </c>
      <c r="B36" s="27">
        <f>SUM('9. S1 DCBP'!L30)/5</f>
        <v>23872.639999999996</v>
      </c>
      <c r="C36" s="27">
        <f>SUM('10. S2 DCBP'!L30)/5</f>
        <v>26381.980000000003</v>
      </c>
      <c r="D36" s="27">
        <f>SUM('11. S3 DCBP'!L30)/5</f>
        <v>21600.670000000006</v>
      </c>
      <c r="E36" s="27">
        <f>SUM('12. S4 DCBP'!L30)/5</f>
        <v>22482.33</v>
      </c>
      <c r="F36" s="27">
        <f>SUM('13. S5 DCBP'!L30)/5</f>
        <v>23635.269999999997</v>
      </c>
      <c r="G36" s="27">
        <f>SUM('14. S6 DCBP'!L30)/5</f>
        <v>24856.029999999995</v>
      </c>
      <c r="H36" s="27">
        <f>SUM('15. S7 DCBP'!L30)/5</f>
        <v>20346</v>
      </c>
      <c r="I36" s="27">
        <f>SUM('16. S8 DCBP'!L30)/5</f>
        <v>20346</v>
      </c>
    </row>
    <row r="37" spans="1:11" s="28" customFormat="1" x14ac:dyDescent="0.3">
      <c r="A37" t="s">
        <v>58</v>
      </c>
      <c r="B37" s="27">
        <f>SUM('9. S1 DCBP'!D45)/5</f>
        <v>30032.640000000003</v>
      </c>
      <c r="C37" s="27">
        <f>SUM('10. S2 DCBP'!D45)/5</f>
        <v>34895.879999999997</v>
      </c>
      <c r="D37" s="27">
        <f>SUM('11. S3 DCBP'!D45)/5</f>
        <v>25851.96</v>
      </c>
      <c r="E37" s="27">
        <f>SUM('12. S4 DCBP'!D45)/5</f>
        <v>28283.580000000005</v>
      </c>
      <c r="F37" s="27">
        <f>SUM('13. S5 DCBP'!D45)/5</f>
        <v>30501.9</v>
      </c>
      <c r="G37" s="27">
        <f>SUM('14. S6 DCBP'!D45)/5</f>
        <v>32848.199999999997</v>
      </c>
      <c r="H37" s="27">
        <f>SUM('15. S7 DCBP'!D45)/5</f>
        <v>24316.2</v>
      </c>
      <c r="I37" s="27">
        <f>SUM('16. S8 DCBP'!D45)/5</f>
        <v>24316.2</v>
      </c>
    </row>
    <row r="38" spans="1:11" s="28" customFormat="1" x14ac:dyDescent="0.3">
      <c r="A38" t="s">
        <v>59</v>
      </c>
      <c r="B38" s="27">
        <f>SUM('9. S1 DCBP'!T45)/5</f>
        <v>35692.800000000003</v>
      </c>
      <c r="C38" s="27">
        <f>SUM('10. S2 DCBP'!T45)/5</f>
        <v>43551.3</v>
      </c>
      <c r="D38" s="27">
        <f>SUM('11. S3 DCBP'!T45)/5</f>
        <v>29203.199999999993</v>
      </c>
      <c r="E38" s="27">
        <f>SUM('12. S4 DCBP'!T45)/5</f>
        <v>33614.1</v>
      </c>
      <c r="F38" s="27">
        <f>SUM('13. S5 DCBP'!T45)/5</f>
        <v>37163.099999999991</v>
      </c>
      <c r="G38" s="27">
        <f>SUM('14. S6 DCBP'!T45)/5</f>
        <v>41016.300000000003</v>
      </c>
      <c r="H38" s="27">
        <f>SUM('15. S7 DCBP'!T45)/5</f>
        <v>27530.1</v>
      </c>
      <c r="I38" s="27">
        <f>SUM('16. S8 DCBP'!T45)/5</f>
        <v>27530.1</v>
      </c>
    </row>
    <row r="39" spans="1:11" s="28" customFormat="1" x14ac:dyDescent="0.3">
      <c r="A39"/>
      <c r="B39" s="29"/>
      <c r="C39" s="29"/>
      <c r="D39" s="29"/>
      <c r="E39" s="29"/>
      <c r="F39" s="29"/>
      <c r="G39" s="29"/>
      <c r="H39" s="29"/>
      <c r="I39" s="29"/>
    </row>
    <row r="40" spans="1:11" x14ac:dyDescent="0.3">
      <c r="A40" t="s">
        <v>60</v>
      </c>
      <c r="B40" s="30">
        <f>SUM('9. S1 DCBP'!E16)/2</f>
        <v>7204.64</v>
      </c>
      <c r="C40" s="30">
        <f>SUM('10. S2 DCBP'!E16)/2</f>
        <v>7204.64</v>
      </c>
      <c r="D40" s="30">
        <f>SUM('11. S3 DCBP'!E16)/2</f>
        <v>7204.64</v>
      </c>
      <c r="E40" s="30">
        <f>SUM('12. S4 DCBP'!E16)/2</f>
        <v>8202.5799999999981</v>
      </c>
      <c r="F40" s="30">
        <f>SUM('13. S5 DCBP'!E16)/2</f>
        <v>8202.5799999999981</v>
      </c>
      <c r="G40" s="30">
        <f>SUM('14. S6 DCBP'!E16)/2</f>
        <v>8202.5799999999981</v>
      </c>
      <c r="H40" s="30">
        <f>SUM('15. S7 DCBP'!E16)/2</f>
        <v>8202.5799999999981</v>
      </c>
      <c r="I40" s="30">
        <f>SUM('16. S8 DCBP'!E16)/2</f>
        <v>8202.5799999999981</v>
      </c>
      <c r="K40" s="28"/>
    </row>
    <row r="41" spans="1:11" x14ac:dyDescent="0.3">
      <c r="A41" t="s">
        <v>61</v>
      </c>
      <c r="B41" s="30">
        <f>SUM('9. S1 DCBP'!U16)/5</f>
        <v>8311.6800000000021</v>
      </c>
      <c r="C41" s="30">
        <f>SUM('10. S2 DCBP'!U16)/5</f>
        <v>7300.8</v>
      </c>
      <c r="D41" s="30">
        <f>SUM('11. S3 DCBP'!U16)/5</f>
        <v>9266.4</v>
      </c>
      <c r="E41" s="30">
        <f>SUM('12. S4 DCBP'!U16)/5</f>
        <v>9462.9600000000009</v>
      </c>
      <c r="F41" s="30">
        <f>SUM('13. S5 DCBP'!U16)/5</f>
        <v>8985.6</v>
      </c>
      <c r="G41" s="30">
        <f>SUM('14. S6 DCBP'!U16)/5</f>
        <v>8508.2400000000016</v>
      </c>
      <c r="H41" s="30">
        <f>SUM('15. S7 DCBP'!U16)/5</f>
        <v>10361.519999999999</v>
      </c>
      <c r="I41" s="30">
        <f>SUM('16. S8 DCBP'!U16)/5</f>
        <v>10361.519999999999</v>
      </c>
    </row>
    <row r="42" spans="1:11" x14ac:dyDescent="0.3">
      <c r="A42" t="s">
        <v>62</v>
      </c>
      <c r="B42" s="30">
        <f>SUM('9. S1 DCBP'!M30)/5</f>
        <v>10037.360000000002</v>
      </c>
      <c r="C42" s="30">
        <f>SUM('10. S2 DCBP'!M30)/5</f>
        <v>7528.0199999999986</v>
      </c>
      <c r="D42" s="30">
        <f>SUM('11. S3 DCBP'!M30)/5</f>
        <v>12309.329999999998</v>
      </c>
      <c r="E42" s="30">
        <f>SUM('12. S4 DCBP'!M30)/5</f>
        <v>11427.669999999998</v>
      </c>
      <c r="F42" s="30">
        <f>SUM('13. S5 DCBP'!M30)/5</f>
        <v>10274.730000000001</v>
      </c>
      <c r="G42" s="30">
        <f>SUM('14. S6 DCBP'!M30)/5</f>
        <v>9053.9700000000012</v>
      </c>
      <c r="H42" s="30">
        <f>SUM('15. S7 DCBP'!M30)/5</f>
        <v>13564</v>
      </c>
      <c r="I42" s="30">
        <f>SUM('16. S8 DCBP'!M30)/5</f>
        <v>13564</v>
      </c>
    </row>
    <row r="43" spans="1:11" x14ac:dyDescent="0.3">
      <c r="A43" t="s">
        <v>63</v>
      </c>
      <c r="B43" s="30">
        <f>SUM('9. S1 DCBP'!E45)/5</f>
        <v>12627.36</v>
      </c>
      <c r="C43" s="30">
        <f>SUM('10. S2 DCBP'!E45)/5</f>
        <v>7764.1200000000026</v>
      </c>
      <c r="D43" s="30">
        <f>SUM('11. S3 DCBP'!E45)/5</f>
        <v>16808.04</v>
      </c>
      <c r="E43" s="30">
        <f>SUM('12. S4 DCBP'!E45)/5</f>
        <v>14376.419999999998</v>
      </c>
      <c r="F43" s="30">
        <f>SUM('13. S5 DCBP'!E45)/5</f>
        <v>12158.1</v>
      </c>
      <c r="G43" s="30">
        <f>SUM('14. S6 DCBP'!E45)/5</f>
        <v>9811.7999999999993</v>
      </c>
      <c r="H43" s="30">
        <f>SUM('15. S7 DCBP'!E45)/5</f>
        <v>18343.8</v>
      </c>
      <c r="I43" s="30">
        <f>SUM('16. S8 DCBP'!E45)/5</f>
        <v>18343.8</v>
      </c>
    </row>
    <row r="44" spans="1:11" x14ac:dyDescent="0.3">
      <c r="A44" t="s">
        <v>109</v>
      </c>
      <c r="B44" s="30">
        <f>SUM('9. S1 DCBP'!U45)/5</f>
        <v>15007.200000000003</v>
      </c>
      <c r="C44" s="30">
        <f>SUM('10. S2 DCBP'!U45)/5</f>
        <v>7148.7000000000016</v>
      </c>
      <c r="D44" s="30">
        <f>SUM('11. S3 DCBP'!U45)/5</f>
        <v>21496.800000000007</v>
      </c>
      <c r="E44" s="30">
        <f>SUM('12. S4 DCBP'!U45)/5</f>
        <v>17085.899999999998</v>
      </c>
      <c r="F44" s="30">
        <f>SUM('13. S5 DCBP'!U45)/5</f>
        <v>13536.900000000003</v>
      </c>
      <c r="G44" s="30">
        <f>SUM('14. S6 DCBP'!U45)/5</f>
        <v>9683.6999999999953</v>
      </c>
      <c r="H44" s="30">
        <f>SUM('15. S7 DCBP'!U45)/5</f>
        <v>23169.9</v>
      </c>
      <c r="I44" s="30">
        <f>SUM('16. S8 DCBP'!U45)/5</f>
        <v>23169.9</v>
      </c>
    </row>
    <row r="46" spans="1:11" x14ac:dyDescent="0.3">
      <c r="A46" t="s">
        <v>64</v>
      </c>
      <c r="B46" s="30">
        <f>SUM('9. S1 DCBP'!G16)/2</f>
        <v>2313.5062593346915</v>
      </c>
      <c r="C46" s="30">
        <f>SUM('10. S2 DCBP'!G16)/2</f>
        <v>2313.5062593346915</v>
      </c>
      <c r="D46" s="30">
        <f>SUM('11. S3 DCBP'!G16)/2</f>
        <v>2313.5062593346915</v>
      </c>
      <c r="E46" s="30">
        <f>SUM('12. S4 DCBP'!G16)/2</f>
        <v>2545.6282758620687</v>
      </c>
      <c r="F46" s="30">
        <f>SUM('13. S5 DCBP'!G16)/2</f>
        <v>2545.6282758620687</v>
      </c>
      <c r="G46" s="30">
        <f>SUM('14. S6 DCBP'!G16)/2</f>
        <v>2545.6282758620687</v>
      </c>
      <c r="H46" s="30">
        <f>SUM('15. S7 DCBP'!G16)/2</f>
        <v>2545.6282758620687</v>
      </c>
      <c r="I46" s="30">
        <f>SUM('16. S8 DCBP'!G16)/2</f>
        <v>2545.6282758620687</v>
      </c>
      <c r="K46" s="28"/>
    </row>
    <row r="47" spans="1:11" x14ac:dyDescent="0.3">
      <c r="A47" t="s">
        <v>65</v>
      </c>
      <c r="B47" s="30">
        <f>SUM('9. S1 DCBP'!W16)/5</f>
        <v>2668.9916089613034</v>
      </c>
      <c r="C47" s="30">
        <f>SUM('10. S2 DCBP'!W16)/5</f>
        <v>2584.5209302325588</v>
      </c>
      <c r="D47" s="30">
        <f>SUM('11. S3 DCBP'!W16)/5</f>
        <v>2652.2672376873661</v>
      </c>
      <c r="E47" s="30">
        <f>SUM('12. S4 DCBP'!W16)/5</f>
        <v>2936.7806896551724</v>
      </c>
      <c r="F47" s="30">
        <f>SUM('13. S5 DCBP'!W16)/5</f>
        <v>2942.8293207800948</v>
      </c>
      <c r="G47" s="30">
        <f>SUM('14. S6 DCBP'!W16)/5</f>
        <v>2925.40535433071</v>
      </c>
      <c r="H47" s="30">
        <f>SUM('15. S7 DCBP'!W16)/5</f>
        <v>3562.6223622047241</v>
      </c>
      <c r="I47" s="30">
        <f>SUM('16. S8 DCBP'!W16)/5</f>
        <v>2847.7273966642488</v>
      </c>
    </row>
    <row r="48" spans="1:11" x14ac:dyDescent="0.3">
      <c r="A48" t="s">
        <v>66</v>
      </c>
      <c r="B48" s="30">
        <f>SUM('9. S1 DCBP'!O30)/5</f>
        <v>3223.1305363204351</v>
      </c>
      <c r="C48" s="30">
        <f>SUM('10. S2 DCBP'!O30)/5</f>
        <v>2903.9290909090901</v>
      </c>
      <c r="D48" s="30">
        <f>SUM('11. S3 DCBP'!O30)/5</f>
        <v>3068.0912612612615</v>
      </c>
      <c r="E48" s="30">
        <f>SUM('12. S4 DCBP'!O30)/5</f>
        <v>3546.5182758620685</v>
      </c>
      <c r="F48" s="30">
        <f>SUM('13. S5 DCBP'!O30)/5</f>
        <v>3532.7811811023626</v>
      </c>
      <c r="G48" s="30">
        <f>SUM('14. S6 DCBP'!O30)/5</f>
        <v>3402.3033333333342</v>
      </c>
      <c r="H48" s="30">
        <f>SUM('15. S7 DCBP'!O30)/5</f>
        <v>5097.0836454431965</v>
      </c>
      <c r="I48" s="30">
        <f>SUM('16. S8 DCBP'!O30)/5</f>
        <v>3225.5853658536589</v>
      </c>
    </row>
    <row r="49" spans="1:12" x14ac:dyDescent="0.3">
      <c r="A49" t="s">
        <v>67</v>
      </c>
      <c r="B49" s="30">
        <f>SUM('9. S1 DCBP'!G45)/5</f>
        <v>4054.8141751527501</v>
      </c>
      <c r="C49" s="30">
        <f>SUM('10. S2 DCBP'!G45)/5</f>
        <v>3226.3526125073067</v>
      </c>
      <c r="D49" s="30">
        <f>SUM('11. S3 DCBP'!G45)/5</f>
        <v>3542.0257932123122</v>
      </c>
      <c r="E49" s="30">
        <f>SUM('12. S4 DCBP'!G45)/5</f>
        <v>4461.6475862068955</v>
      </c>
      <c r="F49" s="30">
        <f>SUM('13. S5 DCBP'!G45)/5</f>
        <v>4379.4051823416503</v>
      </c>
      <c r="G49" s="30">
        <f>SUM('14. S6 DCBP'!G45)/5</f>
        <v>3985.3154394299281</v>
      </c>
      <c r="H49" s="30">
        <f>SUM('15. S7 DCBP'!G45)/5</f>
        <v>7450.8071258907366</v>
      </c>
      <c r="I49" s="30">
        <f>SUM('16. S8 DCBP'!G45)/5</f>
        <v>3645.2423076923078</v>
      </c>
    </row>
    <row r="50" spans="1:12" x14ac:dyDescent="0.3">
      <c r="A50" t="s">
        <v>68</v>
      </c>
      <c r="B50" s="30">
        <f>SUM('9. S1 DCBP'!W45)/5</f>
        <v>4819.012627291243</v>
      </c>
      <c r="C50" s="30">
        <f>SUM('10. S2 DCBP'!W45)/5</f>
        <v>3172.7823136818688</v>
      </c>
      <c r="D50" s="30">
        <f>SUM('11. S3 DCBP'!W45)/5</f>
        <v>3657.1319502074707</v>
      </c>
      <c r="E50" s="30">
        <f>SUM('12. S4 DCBP'!W45)/5</f>
        <v>5302.5206896551708</v>
      </c>
      <c r="F50" s="30">
        <f>SUM('13. S5 DCBP'!W45)/5</f>
        <v>5086.9000000000015</v>
      </c>
      <c r="G50" s="30">
        <f>SUM('14. S6 DCBP'!W45)/5</f>
        <v>4212.6830508474559</v>
      </c>
      <c r="H50" s="30">
        <f>SUM('15. S7 DCBP'!W45)/5</f>
        <v>10079.561016949152</v>
      </c>
      <c r="I50" s="30">
        <f>SUM('16. S8 DCBP'!W45)/5</f>
        <v>3650.1864363942718</v>
      </c>
    </row>
    <row r="52" spans="1:12" x14ac:dyDescent="0.3">
      <c r="A52" t="s">
        <v>69</v>
      </c>
      <c r="B52" s="30">
        <f>SUM('9. S1 DCBP'!H16)/2</f>
        <v>4891.1337406653092</v>
      </c>
      <c r="C52" s="30">
        <f>SUM('10. S2 DCBP'!H16)/2</f>
        <v>4891.1337406653092</v>
      </c>
      <c r="D52" s="30">
        <f>SUM('11. S3 DCBP'!H16)/2</f>
        <v>4891.1337406653092</v>
      </c>
      <c r="E52" s="30">
        <f>SUM('12. S4 DCBP'!H16)/2</f>
        <v>5656.9517241379308</v>
      </c>
      <c r="F52" s="30">
        <f>SUM('13. S5 DCBP'!H16)/2</f>
        <v>5656.9517241379308</v>
      </c>
      <c r="G52" s="30">
        <f>SUM('14. S6 DCBP'!H16)/2</f>
        <v>5656.9517241379308</v>
      </c>
      <c r="H52" s="30">
        <f>SUM('15. S7 DCBP'!H16)/2</f>
        <v>5656.9517241379308</v>
      </c>
      <c r="I52" s="30">
        <f>SUM('16. S8 DCBP'!H16)/2</f>
        <v>5656.9517241379308</v>
      </c>
      <c r="K52" s="28"/>
      <c r="L52" s="27"/>
    </row>
    <row r="53" spans="1:12" x14ac:dyDescent="0.3">
      <c r="A53" t="s">
        <v>70</v>
      </c>
      <c r="B53" s="30">
        <f>SUM('9. S1 DCBP'!X16)/5</f>
        <v>5642.6883910386978</v>
      </c>
      <c r="C53" s="30">
        <f>SUM('10. S2 DCBP'!X16)/5</f>
        <v>4716.2790697674409</v>
      </c>
      <c r="D53" s="30">
        <f>SUM('11. S3 DCBP'!X16)/5</f>
        <v>6614.1327623126344</v>
      </c>
      <c r="E53" s="30">
        <f>SUM('12. S4 DCBP'!X16)/5</f>
        <v>6526.1793103448272</v>
      </c>
      <c r="F53" s="30">
        <f>SUM('13. S5 DCBP'!X16)/5</f>
        <v>6042.7706792199051</v>
      </c>
      <c r="G53" s="30">
        <f>SUM('14. S6 DCBP'!X16)/5</f>
        <v>5582.8346456692907</v>
      </c>
      <c r="H53" s="30">
        <f>SUM('15. S7 DCBP'!X16)/5</f>
        <v>6798.8976377952758</v>
      </c>
      <c r="I53" s="30">
        <f>SUM('16. S8 DCBP'!X16)/5</f>
        <v>7513.7926033357508</v>
      </c>
      <c r="K53" s="27"/>
      <c r="L53" s="27"/>
    </row>
    <row r="54" spans="1:12" x14ac:dyDescent="0.3">
      <c r="A54" t="s">
        <v>71</v>
      </c>
      <c r="B54" s="30">
        <f>SUM('9. S1 DCBP'!P30)/5</f>
        <v>6814.2294636795677</v>
      </c>
      <c r="C54" s="30">
        <f>SUM('10. S2 DCBP'!P30)/5</f>
        <v>4624.090909090909</v>
      </c>
      <c r="D54" s="30">
        <f>SUM('11. S3 DCBP'!P30)/5</f>
        <v>9241.2387387387371</v>
      </c>
      <c r="E54" s="30">
        <f>SUM('12. S4 DCBP'!P30)/5</f>
        <v>7881.1517241379306</v>
      </c>
      <c r="F54" s="30">
        <f>SUM('13. S5 DCBP'!P30)/5</f>
        <v>6741.9488188976411</v>
      </c>
      <c r="G54" s="30">
        <f>SUM('14. S6 DCBP'!P30)/5</f>
        <v>5651.6666666666661</v>
      </c>
      <c r="H54" s="30">
        <f>SUM('15. S7 DCBP'!P30)/5</f>
        <v>8466.9163545568044</v>
      </c>
      <c r="I54" s="30">
        <f>SUM('16. S8 DCBP'!P30)/5</f>
        <v>10338.414634146342</v>
      </c>
      <c r="K54" s="27"/>
      <c r="L54" s="27"/>
    </row>
    <row r="55" spans="1:12" x14ac:dyDescent="0.3">
      <c r="A55" t="s">
        <v>72</v>
      </c>
      <c r="B55" s="30">
        <f>SUM('9. S1 DCBP'!H45)/5</f>
        <v>8572.5458248472496</v>
      </c>
      <c r="C55" s="30">
        <f>SUM('10. S2 DCBP'!H45)/5</f>
        <v>4537.767387492695</v>
      </c>
      <c r="D55" s="30">
        <f>SUM('11. S3 DCBP'!H45)/5</f>
        <v>13266.014206787688</v>
      </c>
      <c r="E55" s="30">
        <f>SUM('12. S4 DCBP'!H45)/5</f>
        <v>9914.7724137931036</v>
      </c>
      <c r="F55" s="30">
        <f>SUM('13. S5 DCBP'!H45)/5</f>
        <v>7778.6948176583492</v>
      </c>
      <c r="G55" s="30">
        <f>SUM('14. S6 DCBP'!H45)/5</f>
        <v>5826.4845605700721</v>
      </c>
      <c r="H55" s="30">
        <f>SUM('15. S7 DCBP'!H45)/5</f>
        <v>10892.992874109266</v>
      </c>
      <c r="I55" s="30">
        <f>SUM('16. S8 DCBP'!H45)/5</f>
        <v>14698.557692307693</v>
      </c>
      <c r="K55" s="27"/>
      <c r="L55" s="27"/>
    </row>
    <row r="56" spans="1:12" x14ac:dyDescent="0.3">
      <c r="A56" t="s">
        <v>73</v>
      </c>
      <c r="B56" s="30">
        <f>SUM('9. S1 DCBP'!X45)/5</f>
        <v>10188.187372708759</v>
      </c>
      <c r="C56" s="30">
        <f>SUM('10. S2 DCBP'!X45)/5</f>
        <v>3975.9176863181319</v>
      </c>
      <c r="D56" s="30">
        <f>SUM('11. S3 DCBP'!X45)/5</f>
        <v>17839.668049792534</v>
      </c>
      <c r="E56" s="30">
        <f>SUM('12. S4 DCBP'!X45)/5</f>
        <v>11783.379310344828</v>
      </c>
      <c r="F56" s="30">
        <f>SUM('13. S5 DCBP'!X45)/5</f>
        <v>8450.0000000000018</v>
      </c>
      <c r="G56" s="30">
        <f>SUM('14. S6 DCBP'!X45)/5</f>
        <v>5471.0169491525394</v>
      </c>
      <c r="H56" s="30">
        <f>SUM('15. S7 DCBP'!X45)/5</f>
        <v>13090.338983050848</v>
      </c>
      <c r="I56" s="30">
        <f>SUM('16. S8 DCBP'!X45)/5</f>
        <v>19519.713563605728</v>
      </c>
      <c r="K56" s="27"/>
      <c r="L56" s="27"/>
    </row>
    <row r="58" spans="1:12" x14ac:dyDescent="0.3">
      <c r="A58" t="s">
        <v>74</v>
      </c>
      <c r="B58" s="30">
        <v>0</v>
      </c>
      <c r="C58" s="30">
        <v>0</v>
      </c>
      <c r="D58" s="30">
        <v>0</v>
      </c>
      <c r="E58" s="30">
        <v>0</v>
      </c>
      <c r="F58" s="30">
        <v>0</v>
      </c>
      <c r="G58" s="30">
        <v>0</v>
      </c>
      <c r="H58" s="30">
        <v>0</v>
      </c>
      <c r="I58" s="30">
        <v>0</v>
      </c>
      <c r="K58" s="28"/>
    </row>
    <row r="59" spans="1:12" x14ac:dyDescent="0.3">
      <c r="A59" t="s">
        <v>75</v>
      </c>
      <c r="B59" s="30">
        <f>SUM('17. S1 PC'!K16)/5</f>
        <v>1709.2763068567554</v>
      </c>
      <c r="C59" s="30">
        <f>SUM('18. S2 PC'!K16)/5</f>
        <v>1254.031913840264</v>
      </c>
      <c r="D59" s="30">
        <f>SUM('19. S3 PC'!L16)/5</f>
        <v>2105.9823350235893</v>
      </c>
      <c r="E59" s="30">
        <f>SUM('20. S4 PC'!L16)/5</f>
        <v>2154.4758620689654</v>
      </c>
      <c r="F59" s="30">
        <f>SUM('21. S5 PC'!L16)/5</f>
        <v>1993.6552395912554</v>
      </c>
      <c r="G59" s="30">
        <f>SUM('22. S6 PC'!L16)/5</f>
        <v>1804.9049129855798</v>
      </c>
      <c r="H59" s="30">
        <f>SUM('23. S7 PC'!L16)/5</f>
        <v>2244.5078740157478</v>
      </c>
      <c r="I59" s="30">
        <f>SUM('24. S8 PC'!L16)/5</f>
        <v>2480.5148658448152</v>
      </c>
    </row>
    <row r="60" spans="1:12" x14ac:dyDescent="0.3">
      <c r="A60" t="s">
        <v>76</v>
      </c>
      <c r="B60" s="30">
        <f>SUM('17. S1 PC'!Q16)/5</f>
        <v>2160.2172437202994</v>
      </c>
      <c r="C60" s="30">
        <f>SUM('18. S2 PC'!Q16)/5</f>
        <v>1465.909090909091</v>
      </c>
      <c r="D60" s="30">
        <f>SUM('19. S3 PC'!R16)/5</f>
        <v>3525.4454270106521</v>
      </c>
      <c r="E60" s="30">
        <f>SUM('20. S4 PC'!R16)/5</f>
        <v>2802.3379310344826</v>
      </c>
      <c r="F60" s="30">
        <f>SUM('21. S5 PC'!R16)/5</f>
        <v>2137.3031496062999</v>
      </c>
      <c r="G60" s="30">
        <f>SUM('22. S6 PC'!R16)/5</f>
        <v>1791.6666666666665</v>
      </c>
      <c r="H60" s="30">
        <f>SUM('23. S7 PC'!R16)/5</f>
        <v>3294.1436303421387</v>
      </c>
      <c r="I60" s="30">
        <f>SUM('24. S8 PC'!R16)/5</f>
        <v>4779.2868514202437</v>
      </c>
    </row>
    <row r="61" spans="1:12" x14ac:dyDescent="0.3">
      <c r="A61" t="s">
        <v>77</v>
      </c>
      <c r="B61" s="30">
        <f>SUM('17. S1 PC'!W16)/5</f>
        <v>4306.3679565512557</v>
      </c>
      <c r="C61" s="30">
        <f>SUM('18. S2 PC'!W16)/5</f>
        <v>1558.8658041303427</v>
      </c>
      <c r="D61" s="30">
        <f>SUM('19. S3 PC'!X16)/5</f>
        <v>7413.6870462918014</v>
      </c>
      <c r="E61" s="30">
        <f>SUM('20. S4 PC'!X16)/5</f>
        <v>5150.0482758620692</v>
      </c>
      <c r="F61" s="30">
        <f>SUM('21. S5 PC'!X16)/5</f>
        <v>3907.5815738963538</v>
      </c>
      <c r="G61" s="30">
        <f>SUM('22. S6 PC'!X16)/5</f>
        <v>2926.9002375296914</v>
      </c>
      <c r="H61" s="30">
        <f>SUM('23. S7 PC'!X16)/5</f>
        <v>5896.8317102330311</v>
      </c>
      <c r="I61" s="30">
        <f>SUM('24. S8 PC'!X16)/5</f>
        <v>10696.645527859389</v>
      </c>
    </row>
    <row r="62" spans="1:12" x14ac:dyDescent="0.3">
      <c r="A62" t="s">
        <v>78</v>
      </c>
      <c r="B62" s="30">
        <f>SUM('17. S1 PC'!AC16)/5</f>
        <v>7122.3651052274308</v>
      </c>
      <c r="C62" s="30">
        <f>SUM('18. S2 PC'!AC16)/5</f>
        <v>1945.6117908787546</v>
      </c>
      <c r="D62" s="30">
        <f>SUM('19. S3 PC'!AD16)/5</f>
        <v>17839.668049792534</v>
      </c>
      <c r="E62" s="30">
        <f>SUM('20. S4 PC'!AD16)/5</f>
        <v>10930.44965517241</v>
      </c>
      <c r="F62" s="30">
        <f>SUM('21. S5 PC'!AD16)/5</f>
        <v>5426.0224121019983</v>
      </c>
      <c r="G62" s="30">
        <f>SUM('22. S6 PC'!AD16)/5</f>
        <v>2768.6589274168309</v>
      </c>
      <c r="H62" s="30">
        <f>SUM('23. S7 PC'!AD16)/5</f>
        <v>13090.338983050848</v>
      </c>
      <c r="I62" s="30">
        <f>SUM('24. S8 PC'!AD16)/5</f>
        <v>19519.713563605728</v>
      </c>
    </row>
    <row r="63" spans="1:12" x14ac:dyDescent="0.3">
      <c r="A63" s="31" t="s">
        <v>265</v>
      </c>
    </row>
    <row r="64" spans="1:12" x14ac:dyDescent="0.3">
      <c r="A64" s="31"/>
    </row>
    <row r="65" spans="1:11" x14ac:dyDescent="0.3">
      <c r="A65" t="s">
        <v>80</v>
      </c>
      <c r="B65" s="30">
        <f>SUM('17. S1 PC'!F16)</f>
        <v>291374.73251866945</v>
      </c>
      <c r="C65" s="30">
        <f>SUM('18. S2 PC'!F16)</f>
        <v>291374.73251866945</v>
      </c>
      <c r="D65" s="30">
        <f>SUM('19. S3 PC'!F16)</f>
        <v>291374.73251866945</v>
      </c>
      <c r="E65" s="30">
        <f>SUM('20. S4 PC'!F16)</f>
        <v>289843.09655172419</v>
      </c>
      <c r="F65" s="30">
        <f>SUM('21. S5 PC'!F16)</f>
        <v>289843.09655172419</v>
      </c>
      <c r="G65" s="30">
        <f>SUM('22. S6 PC'!F16)</f>
        <v>289843.09655172419</v>
      </c>
      <c r="H65" s="30">
        <f>SUM('23. S7 PC'!F16)</f>
        <v>289843.09655172419</v>
      </c>
      <c r="I65" s="30">
        <f>SUM('24. S8 PC'!F16)</f>
        <v>289843.09655172419</v>
      </c>
      <c r="K65" s="28"/>
    </row>
    <row r="66" spans="1:11" x14ac:dyDescent="0.3">
      <c r="A66" t="s">
        <v>81</v>
      </c>
      <c r="B66" s="30">
        <f>SUM('17. S1 PC'!J16)</f>
        <v>236907.11541072646</v>
      </c>
      <c r="C66" s="30">
        <f>SUM('18. S2 PC'!J16)</f>
        <v>243739.89346122294</v>
      </c>
      <c r="D66" s="30">
        <f>SUM('19. S3 PC'!K16)</f>
        <v>229846.55304948619</v>
      </c>
      <c r="E66" s="30">
        <f>SUM('20. S4 PC'!K16)</f>
        <v>226847.3379310345</v>
      </c>
      <c r="F66" s="30">
        <f>SUM('21. S5 PC'!K16)</f>
        <v>230348.69138450746</v>
      </c>
      <c r="G66" s="30">
        <f>SUM('22. S6 PC'!K16)</f>
        <v>233813.25419089617</v>
      </c>
      <c r="H66" s="30">
        <f>SUM('23. S7 PC'!K16)</f>
        <v>224833.5108509791</v>
      </c>
      <c r="I66" s="30">
        <f>SUM('24. S8 PC'!K16)</f>
        <v>219657.83226206095</v>
      </c>
    </row>
    <row r="67" spans="1:11" x14ac:dyDescent="0.3">
      <c r="A67" t="s">
        <v>82</v>
      </c>
      <c r="B67" s="30">
        <f>SUM('17. S1 PC'!P16)</f>
        <v>172110.64562118126</v>
      </c>
      <c r="C67" s="30">
        <f>SUM('18. S2 PC'!P16)</f>
        <v>197400.2202642246</v>
      </c>
      <c r="D67" s="30">
        <f>SUM('19. S3 PC'!Q16)</f>
        <v>144799.72978038987</v>
      </c>
      <c r="E67" s="30">
        <f>SUM('20. S4 PC'!Q16)</f>
        <v>151905.51034482761</v>
      </c>
      <c r="F67" s="30">
        <f>SUM('21. S5 PC'!Q16)</f>
        <v>164941.40576178007</v>
      </c>
      <c r="G67" s="30">
        <f>SUM('22. S6 PC'!Q16)</f>
        <v>177674.8824698469</v>
      </c>
      <c r="H67" s="30">
        <f>SUM('23. S7 PC'!Q16)</f>
        <v>144836.42108075425</v>
      </c>
      <c r="I67" s="30">
        <f>SUM('24. S8 PC'!Q16)</f>
        <v>124198.84459318797</v>
      </c>
    </row>
    <row r="68" spans="1:11" x14ac:dyDescent="0.3">
      <c r="A68" t="s">
        <v>83</v>
      </c>
      <c r="B68" s="30">
        <f>SUM('17. S1 PC'!V16)</f>
        <v>91368.758316361171</v>
      </c>
      <c r="C68" s="30">
        <f>SUM('18. S2 PC'!V16)</f>
        <v>151784.18140944539</v>
      </c>
      <c r="D68" s="30">
        <f>SUM('19. S3 PC'!W16)</f>
        <v>23514.658746451434</v>
      </c>
      <c r="E68" s="30">
        <f>SUM('20. S4 PC'!W16)</f>
        <v>58521.648275862084</v>
      </c>
      <c r="F68" s="30">
        <f>SUM('21. S5 PC'!W16)</f>
        <v>90131.535043546639</v>
      </c>
      <c r="G68" s="30">
        <f>SUM('22. S6 PC'!W16)</f>
        <v>119974.90032433068</v>
      </c>
      <c r="H68" s="30">
        <f>SUM('23. S7 PC'!W16)</f>
        <v>42758.857805764856</v>
      </c>
      <c r="I68" s="29">
        <f>SUM('24. S8 PC'!W17)</f>
        <v>-10456.961851149594</v>
      </c>
    </row>
    <row r="69" spans="1:11" x14ac:dyDescent="0.3">
      <c r="A69" t="s">
        <v>84</v>
      </c>
      <c r="B69" s="29">
        <f>SUM('17. S1 PC'!AB17)</f>
        <v>-6484.0590631364321</v>
      </c>
      <c r="C69" s="30">
        <f>SUM('18. S2 PC'!AB16)</f>
        <v>110343.07644421729</v>
      </c>
      <c r="D69" s="29">
        <f>SUM('19. S3 PC'!AC17)</f>
        <v>-142933.72195558564</v>
      </c>
      <c r="E69" s="29">
        <f>SUM('20. S4 PC'!AC17)</f>
        <v>-54652.248275862039</v>
      </c>
      <c r="F69" s="30">
        <f>SUM('21. S5 PC'!AC16)</f>
        <v>7153.2164594758397</v>
      </c>
      <c r="G69" s="30">
        <f>SUM('22. S6 PC'!AC16)</f>
        <v>64097.551536877188</v>
      </c>
      <c r="H69" s="29">
        <f>SUM('23. S7 PC'!AC17)</f>
        <v>-82711.250543189453</v>
      </c>
      <c r="I69" s="29">
        <f>SUM('24. S8 PC'!AC17)</f>
        <v>-193225.45571683638</v>
      </c>
    </row>
    <row r="70" spans="1:11" x14ac:dyDescent="0.3">
      <c r="C70" s="30"/>
      <c r="D70" s="30"/>
      <c r="E70" s="30"/>
      <c r="F70" s="30"/>
      <c r="G70" s="30"/>
      <c r="H70" s="30"/>
      <c r="I70" s="30"/>
    </row>
    <row r="71" spans="1:11" x14ac:dyDescent="0.3">
      <c r="A71" t="s">
        <v>85</v>
      </c>
      <c r="B71" s="32">
        <f>SUM(B52)/(B65)</f>
        <v>1.6786403194216287E-2</v>
      </c>
      <c r="C71" s="32">
        <f t="shared" ref="C71:I71" si="3">SUM(C52)/(C65)</f>
        <v>1.6786403194216287E-2</v>
      </c>
      <c r="D71" s="32">
        <f t="shared" si="3"/>
        <v>1.6786403194216287E-2</v>
      </c>
      <c r="E71" s="32">
        <f t="shared" si="3"/>
        <v>1.9517289842121234E-2</v>
      </c>
      <c r="F71" s="32">
        <f t="shared" si="3"/>
        <v>1.9517289842121234E-2</v>
      </c>
      <c r="G71" s="32">
        <f t="shared" si="3"/>
        <v>1.9517289842121234E-2</v>
      </c>
      <c r="H71" s="32">
        <f t="shared" si="3"/>
        <v>1.9517289842121234E-2</v>
      </c>
      <c r="I71" s="32">
        <f t="shared" si="3"/>
        <v>1.9517289842121234E-2</v>
      </c>
    </row>
    <row r="72" spans="1:11" x14ac:dyDescent="0.3">
      <c r="A72" t="s">
        <v>86</v>
      </c>
      <c r="B72" s="32">
        <f t="shared" ref="B72:I75" si="4">SUM(B53)/(B66)</f>
        <v>2.3818146539228906E-2</v>
      </c>
      <c r="C72" s="32">
        <f t="shared" si="4"/>
        <v>1.9349639498048615E-2</v>
      </c>
      <c r="D72" s="32">
        <f t="shared" si="4"/>
        <v>2.8776297379968126E-2</v>
      </c>
      <c r="E72" s="32">
        <f t="shared" si="4"/>
        <v>2.8769036347823036E-2</v>
      </c>
      <c r="F72" s="32">
        <f t="shared" si="4"/>
        <v>2.6233145249924886E-2</v>
      </c>
      <c r="G72" s="32">
        <f t="shared" si="4"/>
        <v>2.3877323229551398E-2</v>
      </c>
      <c r="H72" s="32">
        <f t="shared" si="4"/>
        <v>3.0239698753366098E-2</v>
      </c>
      <c r="I72" s="32">
        <f t="shared" si="4"/>
        <v>3.4206804856252444E-2</v>
      </c>
    </row>
    <row r="73" spans="1:11" x14ac:dyDescent="0.3">
      <c r="A73" t="s">
        <v>87</v>
      </c>
      <c r="B73" s="32">
        <f t="shared" si="4"/>
        <v>3.9592143990196942E-2</v>
      </c>
      <c r="C73" s="32">
        <f t="shared" si="4"/>
        <v>2.342495313785091E-2</v>
      </c>
      <c r="D73" s="32">
        <f t="shared" si="4"/>
        <v>6.3820828621396167E-2</v>
      </c>
      <c r="E73" s="32">
        <f t="shared" si="4"/>
        <v>5.1881934409407582E-2</v>
      </c>
      <c r="F73" s="32">
        <f t="shared" si="4"/>
        <v>4.0874811195891196E-2</v>
      </c>
      <c r="G73" s="32">
        <f t="shared" si="4"/>
        <v>3.1809035627902028E-2</v>
      </c>
      <c r="H73" s="32">
        <f t="shared" si="4"/>
        <v>5.8458475370887782E-2</v>
      </c>
      <c r="I73" s="32">
        <f t="shared" si="4"/>
        <v>8.3240827787164309E-2</v>
      </c>
    </row>
    <row r="74" spans="1:11" x14ac:dyDescent="0.3">
      <c r="A74" t="s">
        <v>88</v>
      </c>
      <c r="B74" s="32">
        <f t="shared" si="4"/>
        <v>9.3823599913277864E-2</v>
      </c>
      <c r="C74" s="32">
        <f t="shared" si="4"/>
        <v>2.9896181178800454E-2</v>
      </c>
      <c r="D74" s="32">
        <f t="shared" si="4"/>
        <v>0.56415933353868652</v>
      </c>
      <c r="E74" s="32">
        <f t="shared" si="4"/>
        <v>0.16942059401772802</v>
      </c>
      <c r="F74" s="32">
        <f t="shared" si="4"/>
        <v>8.6303809359289274E-2</v>
      </c>
      <c r="G74" s="32">
        <f t="shared" si="4"/>
        <v>4.8564195884465942E-2</v>
      </c>
      <c r="H74" s="32">
        <f t="shared" si="4"/>
        <v>0.25475406577957388</v>
      </c>
      <c r="I74" s="33" t="s">
        <v>89</v>
      </c>
    </row>
    <row r="75" spans="1:11" x14ac:dyDescent="0.3">
      <c r="A75" t="s">
        <v>90</v>
      </c>
      <c r="B75" s="33" t="s">
        <v>89</v>
      </c>
      <c r="C75" s="32">
        <f t="shared" si="4"/>
        <v>3.6032325855334592E-2</v>
      </c>
      <c r="D75" s="33" t="s">
        <v>89</v>
      </c>
      <c r="E75" s="33" t="s">
        <v>89</v>
      </c>
      <c r="F75" s="33">
        <f t="shared" si="4"/>
        <v>1.1812867746797062</v>
      </c>
      <c r="G75" s="32">
        <f t="shared" si="4"/>
        <v>8.5354538792404636E-2</v>
      </c>
      <c r="H75" s="33" t="s">
        <v>89</v>
      </c>
      <c r="I75" s="33" t="s">
        <v>89</v>
      </c>
    </row>
    <row r="77" spans="1:11" x14ac:dyDescent="0.3">
      <c r="A77" t="s">
        <v>91</v>
      </c>
      <c r="B77" s="34">
        <f t="shared" ref="B77:I80" si="5">SUM(B65)/(B52)</f>
        <v>59.572023168402595</v>
      </c>
      <c r="C77" s="34">
        <f t="shared" si="5"/>
        <v>59.572023168402595</v>
      </c>
      <c r="D77" s="34">
        <f t="shared" si="5"/>
        <v>59.572023168402595</v>
      </c>
      <c r="E77" s="35">
        <f t="shared" si="5"/>
        <v>51.236621892136384</v>
      </c>
      <c r="F77" s="35">
        <f t="shared" si="5"/>
        <v>51.236621892136384</v>
      </c>
      <c r="G77" s="35">
        <f t="shared" si="5"/>
        <v>51.236621892136384</v>
      </c>
      <c r="H77" s="35">
        <f t="shared" si="5"/>
        <v>51.236621892136384</v>
      </c>
      <c r="I77" s="35">
        <f t="shared" si="5"/>
        <v>51.236621892136384</v>
      </c>
    </row>
    <row r="78" spans="1:11" x14ac:dyDescent="0.3">
      <c r="A78" t="s">
        <v>92</v>
      </c>
      <c r="B78" s="34">
        <f t="shared" si="5"/>
        <v>41.984795011357512</v>
      </c>
      <c r="C78" s="34">
        <f t="shared" si="5"/>
        <v>51.680549402527554</v>
      </c>
      <c r="D78" s="34">
        <f t="shared" si="5"/>
        <v>34.75082241456554</v>
      </c>
      <c r="E78" s="35">
        <f t="shared" si="5"/>
        <v>34.759593192827623</v>
      </c>
      <c r="F78" s="35">
        <f t="shared" si="5"/>
        <v>38.119714219280027</v>
      </c>
      <c r="G78" s="35">
        <f t="shared" si="5"/>
        <v>41.880741420896193</v>
      </c>
      <c r="H78" s="35">
        <f t="shared" si="5"/>
        <v>33.069112498638439</v>
      </c>
      <c r="I78" s="35">
        <f t="shared" si="5"/>
        <v>29.233949332663745</v>
      </c>
    </row>
    <row r="79" spans="1:11" x14ac:dyDescent="0.3">
      <c r="A79" t="s">
        <v>93</v>
      </c>
      <c r="B79" s="34">
        <f t="shared" si="5"/>
        <v>25.257535945706831</v>
      </c>
      <c r="C79" s="34">
        <f t="shared" si="5"/>
        <v>42.689519766174591</v>
      </c>
      <c r="D79" s="34">
        <f t="shared" si="5"/>
        <v>15.668865817024919</v>
      </c>
      <c r="E79" s="35">
        <f t="shared" si="5"/>
        <v>19.27453190370391</v>
      </c>
      <c r="F79" s="35">
        <f t="shared" si="5"/>
        <v>24.464944809348051</v>
      </c>
      <c r="G79" s="35">
        <f t="shared" si="5"/>
        <v>31.437608222326201</v>
      </c>
      <c r="H79" s="35">
        <f t="shared" si="5"/>
        <v>17.106159434633465</v>
      </c>
      <c r="I79" s="35">
        <f t="shared" si="5"/>
        <v>12.013335602054159</v>
      </c>
    </row>
    <row r="80" spans="1:11" x14ac:dyDescent="0.3">
      <c r="A80" t="s">
        <v>94</v>
      </c>
      <c r="B80" s="34">
        <f t="shared" si="5"/>
        <v>10.658299201099835</v>
      </c>
      <c r="C80" s="34">
        <f t="shared" si="5"/>
        <v>33.44908816344428</v>
      </c>
      <c r="D80" s="34">
        <f t="shared" si="5"/>
        <v>1.7725488892074248</v>
      </c>
      <c r="E80" s="35">
        <f t="shared" si="5"/>
        <v>5.9024701559915487</v>
      </c>
      <c r="F80" s="35">
        <f t="shared" si="5"/>
        <v>11.586974056231105</v>
      </c>
      <c r="G80" s="35">
        <f t="shared" si="5"/>
        <v>20.591301509016983</v>
      </c>
      <c r="H80" s="35">
        <f t="shared" si="5"/>
        <v>3.9253544273764431</v>
      </c>
      <c r="I80" s="36">
        <f t="shared" si="5"/>
        <v>-0.71142775162369254</v>
      </c>
    </row>
    <row r="81" spans="1:9" x14ac:dyDescent="0.3">
      <c r="A81" t="s">
        <v>95</v>
      </c>
      <c r="B81" s="36">
        <f>SUM(B69)/(B56)</f>
        <v>-0.63642911402526547</v>
      </c>
      <c r="C81" s="34">
        <f>SUM(C69)/(C56)</f>
        <v>27.752857365213629</v>
      </c>
      <c r="D81" s="36">
        <f>SUM(D69)/(D56)</f>
        <v>-8.0121290125265467</v>
      </c>
      <c r="E81" s="36">
        <f t="shared" ref="E81:I81" si="6">SUM(E69)/(E56)</f>
        <v>-4.6380793519802852</v>
      </c>
      <c r="F81" s="35">
        <f t="shared" si="6"/>
        <v>0.84653449224566135</v>
      </c>
      <c r="G81" s="35">
        <f t="shared" si="6"/>
        <v>11.715838596845492</v>
      </c>
      <c r="H81" s="36">
        <f t="shared" si="6"/>
        <v>-6.318495697497414</v>
      </c>
      <c r="I81" s="36">
        <f t="shared" si="6"/>
        <v>-9.8989903252014368</v>
      </c>
    </row>
    <row r="82" spans="1:9" x14ac:dyDescent="0.3">
      <c r="A82" s="31" t="s">
        <v>266</v>
      </c>
    </row>
  </sheetData>
  <mergeCells count="2">
    <mergeCell ref="B7:D7"/>
    <mergeCell ref="E7:I7"/>
  </mergeCells>
  <pageMargins left="0.31496062992125984" right="0.31496062992125984" top="0.39370078740157483" bottom="0.43307086614173229" header="0.31496062992125984" footer="0.31496062992125984"/>
  <pageSetup paperSize="8" scale="94" fitToWidth="0" orientation="portrait" r:id="rId1"/>
  <headerFooter>
    <oddHeader>&amp;CWorksheet 3. Metro Sydney results</oddHeader>
    <oddFooter>&amp;CFilename: CCNSW Metropolitan Sydney Cemetery Capacity Report data supplement&amp;R&amp;P/&amp;N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380"/>
  <sheetViews>
    <sheetView zoomScale="80" zoomScaleNormal="80" workbookViewId="0">
      <selection activeCell="F8" sqref="F8"/>
    </sheetView>
  </sheetViews>
  <sheetFormatPr defaultRowHeight="14.4" x14ac:dyDescent="0.3"/>
  <cols>
    <col min="1" max="1" width="40.33203125" customWidth="1"/>
    <col min="2" max="2" width="32.109375" customWidth="1"/>
    <col min="3" max="3" width="12.5546875" customWidth="1"/>
    <col min="4" max="4" width="12.6640625" customWidth="1"/>
    <col min="5" max="5" width="12.5546875" customWidth="1"/>
    <col min="6" max="6" width="12.33203125" customWidth="1"/>
    <col min="7" max="7" width="13.88671875" customWidth="1"/>
    <col min="8" max="8" width="13.6640625" customWidth="1"/>
    <col min="9" max="9" width="13" customWidth="1"/>
    <col min="10" max="10" width="13.5546875" customWidth="1"/>
  </cols>
  <sheetData>
    <row r="5" spans="1:10" s="21" customFormat="1" ht="21" x14ac:dyDescent="0.3">
      <c r="A5" s="2" t="s">
        <v>292</v>
      </c>
    </row>
    <row r="6" spans="1:10" ht="15" x14ac:dyDescent="0.25">
      <c r="A6" s="26" t="s">
        <v>293</v>
      </c>
    </row>
    <row r="7" spans="1:10" ht="15" x14ac:dyDescent="0.25">
      <c r="A7" s="22"/>
      <c r="B7" s="22"/>
      <c r="C7" s="145" t="s">
        <v>23</v>
      </c>
      <c r="D7" s="146"/>
      <c r="E7" s="147"/>
      <c r="F7" s="145" t="s">
        <v>438</v>
      </c>
      <c r="G7" s="146"/>
      <c r="H7" s="146"/>
      <c r="I7" s="146"/>
      <c r="J7" s="147"/>
    </row>
    <row r="8" spans="1:10" s="25" customFormat="1" ht="15" x14ac:dyDescent="0.25">
      <c r="A8" s="23" t="s">
        <v>257</v>
      </c>
      <c r="B8" s="53" t="s">
        <v>12</v>
      </c>
      <c r="C8" s="24" t="s">
        <v>24</v>
      </c>
      <c r="D8" s="24" t="s">
        <v>25</v>
      </c>
      <c r="E8" s="24" t="s">
        <v>26</v>
      </c>
      <c r="F8" s="24" t="s">
        <v>24</v>
      </c>
      <c r="G8" s="24" t="s">
        <v>27</v>
      </c>
      <c r="H8" s="24" t="s">
        <v>28</v>
      </c>
      <c r="I8" s="24" t="s">
        <v>29</v>
      </c>
      <c r="J8" s="24" t="s">
        <v>26</v>
      </c>
    </row>
    <row r="9" spans="1:10" s="26" customFormat="1" ht="15" x14ac:dyDescent="0.25">
      <c r="A9" s="26" t="s">
        <v>30</v>
      </c>
      <c r="C9" s="139" t="s">
        <v>31</v>
      </c>
      <c r="D9" s="139" t="s">
        <v>32</v>
      </c>
      <c r="E9" s="139" t="s">
        <v>33</v>
      </c>
      <c r="F9" s="139" t="s">
        <v>34</v>
      </c>
      <c r="G9" s="139" t="s">
        <v>35</v>
      </c>
      <c r="H9" s="139" t="s">
        <v>36</v>
      </c>
      <c r="I9" s="139" t="s">
        <v>37</v>
      </c>
      <c r="J9" s="139" t="s">
        <v>38</v>
      </c>
    </row>
    <row r="10" spans="1:10" ht="15" x14ac:dyDescent="0.25">
      <c r="A10" t="s">
        <v>39</v>
      </c>
      <c r="C10" s="24">
        <v>0.70399999999999996</v>
      </c>
      <c r="D10" s="24" t="s">
        <v>244</v>
      </c>
      <c r="E10" s="24" t="s">
        <v>246</v>
      </c>
      <c r="F10" s="24">
        <v>0.66300000000000003</v>
      </c>
      <c r="G10" s="24" t="s">
        <v>248</v>
      </c>
      <c r="H10" s="24" t="s">
        <v>249</v>
      </c>
      <c r="I10" s="24" t="s">
        <v>251</v>
      </c>
      <c r="J10" s="24" t="s">
        <v>251</v>
      </c>
    </row>
    <row r="11" spans="1:10" ht="15" x14ac:dyDescent="0.25">
      <c r="A11" t="s">
        <v>40</v>
      </c>
      <c r="C11" s="24">
        <v>0.70399999999999996</v>
      </c>
      <c r="D11" s="24">
        <v>0.78149999999999997</v>
      </c>
      <c r="E11" s="24">
        <v>0.64</v>
      </c>
      <c r="F11" s="24">
        <v>0.66300000000000003</v>
      </c>
      <c r="G11" s="24">
        <v>0.69799999999999995</v>
      </c>
      <c r="H11" s="24">
        <v>0.73599999999999999</v>
      </c>
      <c r="I11" s="24">
        <v>0.60299999999999998</v>
      </c>
      <c r="J11" s="24">
        <v>0.60299999999999998</v>
      </c>
    </row>
    <row r="12" spans="1:10" ht="15" x14ac:dyDescent="0.25">
      <c r="A12" t="s">
        <v>41</v>
      </c>
      <c r="C12" s="24">
        <v>1.4730000000000001</v>
      </c>
      <c r="D12" s="24" t="s">
        <v>245</v>
      </c>
      <c r="E12" s="24" t="s">
        <v>247</v>
      </c>
      <c r="F12" s="24">
        <v>1.45</v>
      </c>
      <c r="G12" s="24" t="s">
        <v>8</v>
      </c>
      <c r="H12" s="24" t="s">
        <v>250</v>
      </c>
      <c r="I12" s="24" t="s">
        <v>250</v>
      </c>
      <c r="J12" s="24" t="s">
        <v>252</v>
      </c>
    </row>
    <row r="13" spans="1:10" ht="15" x14ac:dyDescent="0.25">
      <c r="A13" t="s">
        <v>42</v>
      </c>
      <c r="C13" s="24">
        <v>1.4730000000000001</v>
      </c>
      <c r="D13" s="24">
        <v>1.6355</v>
      </c>
      <c r="E13" s="24">
        <v>1.339</v>
      </c>
      <c r="F13" s="24">
        <v>1.45</v>
      </c>
      <c r="G13" s="24">
        <v>1.526</v>
      </c>
      <c r="H13" s="24">
        <v>1.61</v>
      </c>
      <c r="I13" s="24">
        <v>1.61</v>
      </c>
      <c r="J13" s="24">
        <v>1.3185</v>
      </c>
    </row>
    <row r="14" spans="1:10" ht="15" x14ac:dyDescent="0.25">
      <c r="C14" s="24"/>
      <c r="D14" s="24"/>
      <c r="E14" s="24"/>
      <c r="F14" s="24"/>
      <c r="G14" s="24"/>
      <c r="H14" s="24"/>
      <c r="I14" s="24"/>
      <c r="J14" s="24"/>
    </row>
    <row r="15" spans="1:10" ht="15" x14ac:dyDescent="0.25">
      <c r="A15" s="49" t="s">
        <v>43</v>
      </c>
      <c r="B15" s="49"/>
      <c r="C15" s="50">
        <v>301157</v>
      </c>
      <c r="D15" s="50">
        <v>301157</v>
      </c>
      <c r="E15" s="50">
        <v>301157</v>
      </c>
      <c r="F15" s="50">
        <v>301157</v>
      </c>
      <c r="G15" s="50">
        <v>301157</v>
      </c>
      <c r="H15" s="50">
        <v>301157</v>
      </c>
      <c r="I15" s="50">
        <v>301157</v>
      </c>
      <c r="J15" s="50">
        <v>301157</v>
      </c>
    </row>
    <row r="16" spans="1:10" ht="15" x14ac:dyDescent="0.25">
      <c r="A16" s="49" t="s">
        <v>44</v>
      </c>
      <c r="B16" s="49"/>
      <c r="C16" s="50">
        <f>SUM('17. S1 PC'!E44)</f>
        <v>129046.35437881877</v>
      </c>
      <c r="D16" s="50">
        <f>SUM('18. S2 PC'!E43)</f>
        <v>103756.77973577545</v>
      </c>
      <c r="E16" s="50">
        <f>SUM('19. S3 PC'!E45)</f>
        <v>156357.27021961016</v>
      </c>
      <c r="F16" s="50">
        <f>SUM('20. S4 PC'!E42)</f>
        <v>149251.48965517239</v>
      </c>
      <c r="G16" s="50">
        <f>SUM('21. S5 PC'!E42)</f>
        <v>136215.59423821996</v>
      </c>
      <c r="H16" s="50">
        <f>SUM('22. S6 PC'!E43)</f>
        <v>123482.11753015307</v>
      </c>
      <c r="I16" s="50">
        <f>SUM('23. S7 PC'!E45)</f>
        <v>156320.57891924572</v>
      </c>
      <c r="J16" s="50">
        <f>SUM('24. S8 PC'!E45)</f>
        <v>176958.15540681203</v>
      </c>
    </row>
    <row r="17" spans="1:12" ht="15" x14ac:dyDescent="0.25">
      <c r="A17" s="49" t="s">
        <v>45</v>
      </c>
      <c r="B17" s="49"/>
      <c r="C17" s="50">
        <f>SUM('17. S1 PC'!F44)</f>
        <v>172110.64562118126</v>
      </c>
      <c r="D17" s="50">
        <f>SUM('18. S2 PC'!F43)</f>
        <v>197400.2202642246</v>
      </c>
      <c r="E17" s="50">
        <f>SUM('19. S3 PC'!F45)</f>
        <v>144799.72978038987</v>
      </c>
      <c r="F17" s="50">
        <f>SUM('20. S4 PC'!F42)</f>
        <v>151905.51034482761</v>
      </c>
      <c r="G17" s="50">
        <f>SUM('21. S5 PC'!F42)</f>
        <v>164941.40576178007</v>
      </c>
      <c r="H17" s="50">
        <f>SUM('22. S6 PC'!F43)</f>
        <v>177674.8824698469</v>
      </c>
      <c r="I17" s="50">
        <f>SUM('23. S7 PC'!F45)</f>
        <v>144836.42108075425</v>
      </c>
      <c r="J17" s="50">
        <f>SUM('24. S8 PC'!F45)</f>
        <v>124198.84459318797</v>
      </c>
    </row>
    <row r="18" spans="1:12" s="28" customFormat="1" ht="15" x14ac:dyDescent="0.25">
      <c r="A18" s="51" t="s">
        <v>46</v>
      </c>
      <c r="B18" s="51"/>
      <c r="C18" s="52">
        <f>SUM('17. S1 PC'!G44)</f>
        <v>29284.467073998647</v>
      </c>
      <c r="D18" s="52">
        <f>SUM('18. S2 PC'!G43)</f>
        <v>21109.125313601849</v>
      </c>
      <c r="E18" s="52">
        <f>SUM('19. S3 PC'!G45)</f>
        <v>41086.656219418219</v>
      </c>
      <c r="F18" s="52">
        <f>SUM('20. S4 PC'!G42)</f>
        <v>37440.165517241374</v>
      </c>
      <c r="G18" s="52">
        <f>SUM('21. S5 PC'!G42)</f>
        <v>31707.547746581055</v>
      </c>
      <c r="H18" s="52">
        <f>SUM('22. S6 PC'!G43)</f>
        <v>27590.11504282245</v>
      </c>
      <c r="I18" s="52">
        <f>SUM('23. S7 PC'!G45)</f>
        <v>41257.800907013647</v>
      </c>
      <c r="J18" s="52">
        <f>SUM('24. S8 PC'!G45)</f>
        <v>52381.341597597377</v>
      </c>
    </row>
    <row r="19" spans="1:12" s="28" customFormat="1" ht="15" x14ac:dyDescent="0.25">
      <c r="A19" s="51"/>
      <c r="B19" s="51"/>
      <c r="C19" s="52"/>
      <c r="D19" s="52"/>
      <c r="E19" s="52"/>
      <c r="F19" s="52"/>
      <c r="G19" s="52"/>
      <c r="H19" s="52"/>
      <c r="I19" s="52"/>
      <c r="J19" s="52"/>
    </row>
    <row r="20" spans="1:12" ht="15" x14ac:dyDescent="0.25">
      <c r="A20" s="49" t="s">
        <v>47</v>
      </c>
      <c r="B20" s="49"/>
      <c r="C20" s="50">
        <f>SUM('17. S1 PC'!H44)</f>
        <v>178594.70468431772</v>
      </c>
      <c r="D20" s="50">
        <f>SUM('18. S2 PC'!H43)</f>
        <v>87057.143820007288</v>
      </c>
      <c r="E20" s="50">
        <f>SUM('19. S3 PC'!H45)</f>
        <v>287733.45173597557</v>
      </c>
      <c r="F20" s="50">
        <f>SUM('20. S4 PC'!H42)</f>
        <v>206557.75862068962</v>
      </c>
      <c r="G20" s="50">
        <f>SUM('21. S5 PC'!H42)</f>
        <v>157788.18930230424</v>
      </c>
      <c r="H20" s="50">
        <f>SUM('22. S6 PC'!H43)</f>
        <v>113577.33093296969</v>
      </c>
      <c r="I20" s="50">
        <f>SUM('23. S7 PC'!H45)</f>
        <v>227547.67162394366</v>
      </c>
      <c r="J20" s="50">
        <f>SUM('24. S8 PC'!H45)</f>
        <v>317424.30031002429</v>
      </c>
    </row>
    <row r="21" spans="1:12" ht="15" x14ac:dyDescent="0.25">
      <c r="A21" s="49" t="s">
        <v>48</v>
      </c>
      <c r="B21" s="49"/>
      <c r="C21" s="52">
        <f>SUM('17. S1 PC'!I44)</f>
        <v>-6484.0590631364612</v>
      </c>
      <c r="D21" s="52">
        <f>SUM('18. S2 PC'!I43)</f>
        <v>110343.07644421731</v>
      </c>
      <c r="E21" s="52">
        <f>SUM('19. S3 PC'!I45)</f>
        <v>-142933.7219555857</v>
      </c>
      <c r="F21" s="52">
        <f>SUM('20. S4 PC'!I42)</f>
        <v>-54652.248275862017</v>
      </c>
      <c r="G21" s="52">
        <f>SUM('21. S5 PC'!I42)</f>
        <v>7153.216459475836</v>
      </c>
      <c r="H21" s="52">
        <f>SUM('22. S6 PC'!I43)</f>
        <v>64097.551536877203</v>
      </c>
      <c r="I21" s="52">
        <f>SUM('23. S7 PC'!I45)</f>
        <v>-82711.25054318941</v>
      </c>
      <c r="J21" s="52">
        <f>SUM('24. S8 PC'!I45)</f>
        <v>-193225.45571683632</v>
      </c>
    </row>
    <row r="22" spans="1:12" s="28" customFormat="1" ht="15" x14ac:dyDescent="0.25">
      <c r="A22" s="51" t="s">
        <v>49</v>
      </c>
      <c r="B22" s="51"/>
      <c r="C22" s="52">
        <f>SUM('17. S1 PC'!J44)</f>
        <v>99259.064494229504</v>
      </c>
      <c r="D22" s="52">
        <f>SUM('18. S2 PC'!J43)</f>
        <v>35344.986838347235</v>
      </c>
      <c r="E22" s="52">
        <f>SUM('19. S3 PC'!J45)</f>
        <v>208616.65718704465</v>
      </c>
      <c r="F22" s="52">
        <f>SUM('20. S4 PC'!J42)</f>
        <v>140082.06896551722</v>
      </c>
      <c r="G22" s="52">
        <f>SUM('21. S5 PC'!J42)</f>
        <v>85860.310200949112</v>
      </c>
      <c r="H22" s="52">
        <f>SUM('22. S6 PC'!J43)</f>
        <v>53421.130160215107</v>
      </c>
      <c r="I22" s="52">
        <f>SUM('23. S7 PC'!J45)</f>
        <v>171630.10890168237</v>
      </c>
      <c r="J22" s="52">
        <f>SUM('24. S8 PC'!J45)</f>
        <v>247299.77670750744</v>
      </c>
    </row>
    <row r="23" spans="1:12" s="28" customFormat="1" ht="15" x14ac:dyDescent="0.25">
      <c r="C23" s="29"/>
      <c r="D23" s="29"/>
      <c r="E23" s="29"/>
      <c r="F23" s="29"/>
      <c r="G23" s="29"/>
      <c r="H23" s="29"/>
      <c r="I23" s="29"/>
      <c r="J23" s="29"/>
    </row>
    <row r="24" spans="1:12" s="28" customFormat="1" ht="15" x14ac:dyDescent="0.25">
      <c r="A24" t="s">
        <v>50</v>
      </c>
      <c r="B24" s="16" t="s">
        <v>14</v>
      </c>
      <c r="C24" s="27">
        <f>SUM('9. S1 DCBP'!B10)/2</f>
        <v>4520</v>
      </c>
      <c r="D24" s="27">
        <v>4520</v>
      </c>
      <c r="E24" s="27">
        <v>4520</v>
      </c>
      <c r="F24" s="27">
        <v>4520</v>
      </c>
      <c r="G24" s="27">
        <v>4520</v>
      </c>
      <c r="H24" s="27">
        <v>4520</v>
      </c>
      <c r="I24" s="27">
        <v>4520</v>
      </c>
      <c r="J24" s="27">
        <v>4520</v>
      </c>
      <c r="L24"/>
    </row>
    <row r="25" spans="1:12" s="28" customFormat="1" x14ac:dyDescent="0.3">
      <c r="A25"/>
      <c r="B25" s="16" t="s">
        <v>15</v>
      </c>
      <c r="C25" s="27">
        <f>SUM('9. S1 DCBP'!B11)/2</f>
        <v>5340</v>
      </c>
      <c r="D25" s="27">
        <v>5340</v>
      </c>
      <c r="E25" s="27">
        <v>5340</v>
      </c>
      <c r="F25" s="27">
        <v>5340</v>
      </c>
      <c r="G25" s="27">
        <v>5340</v>
      </c>
      <c r="H25" s="27">
        <v>5340</v>
      </c>
      <c r="I25" s="27">
        <v>5340</v>
      </c>
      <c r="J25" s="27">
        <v>5340</v>
      </c>
    </row>
    <row r="26" spans="1:12" s="28" customFormat="1" x14ac:dyDescent="0.3">
      <c r="A26"/>
      <c r="B26" s="16" t="s">
        <v>16</v>
      </c>
      <c r="C26" s="27">
        <f>SUM('9. S1 DCBP'!B12)/2</f>
        <v>5700</v>
      </c>
      <c r="D26" s="27">
        <v>5700</v>
      </c>
      <c r="E26" s="27">
        <v>5700</v>
      </c>
      <c r="F26" s="27">
        <v>5700</v>
      </c>
      <c r="G26" s="27">
        <v>5700</v>
      </c>
      <c r="H26" s="27">
        <v>5700</v>
      </c>
      <c r="I26" s="27">
        <v>5700</v>
      </c>
      <c r="J26" s="27">
        <v>5700</v>
      </c>
    </row>
    <row r="27" spans="1:12" s="28" customFormat="1" x14ac:dyDescent="0.3">
      <c r="A27"/>
      <c r="B27" s="16" t="s">
        <v>17</v>
      </c>
      <c r="C27" s="27">
        <f>SUM('9. S1 DCBP'!B13)/2</f>
        <v>1700</v>
      </c>
      <c r="D27" s="27">
        <v>1700</v>
      </c>
      <c r="E27" s="27">
        <v>1700</v>
      </c>
      <c r="F27" s="27">
        <v>1700</v>
      </c>
      <c r="G27" s="27">
        <v>1700</v>
      </c>
      <c r="H27" s="27">
        <v>1700</v>
      </c>
      <c r="I27" s="27">
        <v>1700</v>
      </c>
      <c r="J27" s="27">
        <v>1700</v>
      </c>
    </row>
    <row r="28" spans="1:12" s="28" customFormat="1" x14ac:dyDescent="0.3">
      <c r="A28"/>
      <c r="B28" s="16" t="s">
        <v>18</v>
      </c>
      <c r="C28" s="27">
        <f>SUM('9. S1 DCBP'!B14)/2</f>
        <v>3090</v>
      </c>
      <c r="D28" s="27">
        <v>3090</v>
      </c>
      <c r="E28" s="27">
        <v>3090</v>
      </c>
      <c r="F28" s="27">
        <v>3090</v>
      </c>
      <c r="G28" s="27">
        <v>3090</v>
      </c>
      <c r="H28" s="27">
        <v>3090</v>
      </c>
      <c r="I28" s="27">
        <v>3090</v>
      </c>
      <c r="J28" s="27">
        <v>3090</v>
      </c>
    </row>
    <row r="29" spans="1:12" s="28" customFormat="1" x14ac:dyDescent="0.3">
      <c r="A29"/>
      <c r="B29" s="16" t="s">
        <v>379</v>
      </c>
      <c r="C29" s="27">
        <f>SUM('9. S1 DCBP'!B15)/2</f>
        <v>3990</v>
      </c>
      <c r="D29" s="27">
        <v>3990</v>
      </c>
      <c r="E29" s="27">
        <v>3990</v>
      </c>
      <c r="F29" s="27">
        <v>3990</v>
      </c>
      <c r="G29" s="27">
        <v>3990</v>
      </c>
      <c r="H29" s="27">
        <v>3990</v>
      </c>
      <c r="I29" s="27">
        <v>3990</v>
      </c>
      <c r="J29" s="27">
        <v>3990</v>
      </c>
    </row>
    <row r="30" spans="1:12" s="22" customFormat="1" x14ac:dyDescent="0.3">
      <c r="A30" s="26" t="s">
        <v>110</v>
      </c>
      <c r="B30" s="15"/>
      <c r="C30" s="54">
        <f t="shared" ref="C30:J30" si="0">SUM(C24:C29)</f>
        <v>24340</v>
      </c>
      <c r="D30" s="54">
        <f t="shared" si="0"/>
        <v>24340</v>
      </c>
      <c r="E30" s="54">
        <f t="shared" si="0"/>
        <v>24340</v>
      </c>
      <c r="F30" s="54">
        <f t="shared" si="0"/>
        <v>24340</v>
      </c>
      <c r="G30" s="54">
        <f t="shared" si="0"/>
        <v>24340</v>
      </c>
      <c r="H30" s="54">
        <f t="shared" si="0"/>
        <v>24340</v>
      </c>
      <c r="I30" s="54">
        <f t="shared" si="0"/>
        <v>24340</v>
      </c>
      <c r="J30" s="54">
        <f t="shared" si="0"/>
        <v>24340</v>
      </c>
    </row>
    <row r="31" spans="1:12" s="28" customFormat="1" x14ac:dyDescent="0.3">
      <c r="A31"/>
      <c r="B31" s="16"/>
      <c r="C31" s="27"/>
      <c r="D31" s="27"/>
      <c r="E31" s="27"/>
      <c r="F31" s="27"/>
      <c r="G31" s="27"/>
      <c r="H31" s="27"/>
      <c r="I31" s="27"/>
      <c r="J31" s="27"/>
    </row>
    <row r="32" spans="1:12" s="28" customFormat="1" x14ac:dyDescent="0.3">
      <c r="A32" t="s">
        <v>51</v>
      </c>
      <c r="B32" s="16" t="s">
        <v>14</v>
      </c>
      <c r="C32" s="27">
        <f>SUM('9. S1 DCBP'!R10)/5</f>
        <v>4980</v>
      </c>
      <c r="D32" s="27">
        <v>4980</v>
      </c>
      <c r="E32" s="27">
        <v>4980</v>
      </c>
      <c r="F32" s="27">
        <v>4980</v>
      </c>
      <c r="G32" s="27">
        <v>4980</v>
      </c>
      <c r="H32" s="27">
        <v>4980</v>
      </c>
      <c r="I32" s="27">
        <v>4980</v>
      </c>
      <c r="J32" s="27">
        <v>4980</v>
      </c>
      <c r="L32"/>
    </row>
    <row r="33" spans="1:12" s="28" customFormat="1" x14ac:dyDescent="0.3">
      <c r="A33"/>
      <c r="B33" s="16" t="s">
        <v>15</v>
      </c>
      <c r="C33" s="27">
        <f>SUM('9. S1 DCBP'!R11)/5</f>
        <v>6380</v>
      </c>
      <c r="D33" s="27">
        <v>6380</v>
      </c>
      <c r="E33" s="27">
        <v>6380</v>
      </c>
      <c r="F33" s="27">
        <v>6380</v>
      </c>
      <c r="G33" s="27">
        <v>6380</v>
      </c>
      <c r="H33" s="27">
        <v>6380</v>
      </c>
      <c r="I33" s="27">
        <v>6380</v>
      </c>
      <c r="J33" s="27">
        <v>6380</v>
      </c>
    </row>
    <row r="34" spans="1:12" s="28" customFormat="1" x14ac:dyDescent="0.3">
      <c r="A34"/>
      <c r="B34" s="16" t="s">
        <v>16</v>
      </c>
      <c r="C34" s="27">
        <f>SUM('9. S1 DCBP'!R12)/5</f>
        <v>6230</v>
      </c>
      <c r="D34" s="27">
        <v>6230</v>
      </c>
      <c r="E34" s="27">
        <v>6230</v>
      </c>
      <c r="F34" s="27">
        <v>6230</v>
      </c>
      <c r="G34" s="27">
        <v>6230</v>
      </c>
      <c r="H34" s="27">
        <v>6230</v>
      </c>
      <c r="I34" s="27">
        <v>6230</v>
      </c>
      <c r="J34" s="27">
        <v>6230</v>
      </c>
    </row>
    <row r="35" spans="1:12" s="28" customFormat="1" x14ac:dyDescent="0.3">
      <c r="A35"/>
      <c r="B35" s="16" t="s">
        <v>17</v>
      </c>
      <c r="C35" s="27">
        <f>SUM('9. S1 DCBP'!R13)/5</f>
        <v>2160</v>
      </c>
      <c r="D35" s="27">
        <v>2160</v>
      </c>
      <c r="E35" s="27">
        <v>2160</v>
      </c>
      <c r="F35" s="27">
        <v>2160</v>
      </c>
      <c r="G35" s="27">
        <v>2160</v>
      </c>
      <c r="H35" s="27">
        <v>2160</v>
      </c>
      <c r="I35" s="27">
        <v>2160</v>
      </c>
      <c r="J35" s="27">
        <v>2160</v>
      </c>
    </row>
    <row r="36" spans="1:12" s="28" customFormat="1" x14ac:dyDescent="0.3">
      <c r="A36"/>
      <c r="B36" s="16" t="s">
        <v>18</v>
      </c>
      <c r="C36" s="27">
        <f>SUM('9. S1 DCBP'!R14)/5</f>
        <v>4040</v>
      </c>
      <c r="D36" s="27">
        <v>4040</v>
      </c>
      <c r="E36" s="27">
        <v>4040</v>
      </c>
      <c r="F36" s="27">
        <v>4040</v>
      </c>
      <c r="G36" s="27">
        <v>4040</v>
      </c>
      <c r="H36" s="27">
        <v>4040</v>
      </c>
      <c r="I36" s="27">
        <v>4040</v>
      </c>
      <c r="J36" s="27">
        <v>4040</v>
      </c>
    </row>
    <row r="37" spans="1:12" s="28" customFormat="1" x14ac:dyDescent="0.3">
      <c r="A37"/>
      <c r="B37" s="16" t="s">
        <v>379</v>
      </c>
      <c r="C37" s="27">
        <f>SUM('9. S1 DCBP'!R15)/5</f>
        <v>4290</v>
      </c>
      <c r="D37" s="27">
        <v>4290</v>
      </c>
      <c r="E37" s="27">
        <v>4290</v>
      </c>
      <c r="F37" s="27">
        <v>4290</v>
      </c>
      <c r="G37" s="27">
        <v>4290</v>
      </c>
      <c r="H37" s="27">
        <v>4290</v>
      </c>
      <c r="I37" s="27">
        <v>4290</v>
      </c>
      <c r="J37" s="27">
        <v>4290</v>
      </c>
    </row>
    <row r="38" spans="1:12" s="22" customFormat="1" x14ac:dyDescent="0.3">
      <c r="A38" s="26" t="s">
        <v>111</v>
      </c>
      <c r="B38" s="15"/>
      <c r="C38" s="54">
        <f t="shared" ref="C38:J38" si="1">SUM(C32:C37)</f>
        <v>28080</v>
      </c>
      <c r="D38" s="54">
        <f t="shared" si="1"/>
        <v>28080</v>
      </c>
      <c r="E38" s="54">
        <f t="shared" si="1"/>
        <v>28080</v>
      </c>
      <c r="F38" s="54">
        <f t="shared" si="1"/>
        <v>28080</v>
      </c>
      <c r="G38" s="54">
        <f t="shared" si="1"/>
        <v>28080</v>
      </c>
      <c r="H38" s="54">
        <f t="shared" si="1"/>
        <v>28080</v>
      </c>
      <c r="I38" s="54">
        <f t="shared" si="1"/>
        <v>28080</v>
      </c>
      <c r="J38" s="54">
        <f t="shared" si="1"/>
        <v>28080</v>
      </c>
    </row>
    <row r="39" spans="1:12" s="28" customFormat="1" x14ac:dyDescent="0.3">
      <c r="A39"/>
      <c r="B39" s="16"/>
      <c r="C39" s="27"/>
      <c r="D39" s="27"/>
      <c r="E39" s="27"/>
      <c r="F39" s="27"/>
      <c r="G39" s="27"/>
      <c r="H39" s="27"/>
      <c r="I39" s="27"/>
      <c r="J39" s="27"/>
    </row>
    <row r="40" spans="1:12" s="28" customFormat="1" x14ac:dyDescent="0.3">
      <c r="A40" t="s">
        <v>52</v>
      </c>
      <c r="B40" s="16" t="s">
        <v>14</v>
      </c>
      <c r="C40" s="27">
        <f>SUM('9. S1 DCBP'!J24)/5</f>
        <v>5820</v>
      </c>
      <c r="D40" s="27">
        <v>5820</v>
      </c>
      <c r="E40" s="27">
        <v>5820</v>
      </c>
      <c r="F40" s="27">
        <v>5820</v>
      </c>
      <c r="G40" s="27">
        <v>5820</v>
      </c>
      <c r="H40" s="27">
        <v>5820</v>
      </c>
      <c r="I40" s="27">
        <v>5820</v>
      </c>
      <c r="J40" s="27">
        <v>5820</v>
      </c>
      <c r="L40"/>
    </row>
    <row r="41" spans="1:12" s="28" customFormat="1" x14ac:dyDescent="0.3">
      <c r="A41"/>
      <c r="B41" s="16" t="s">
        <v>15</v>
      </c>
      <c r="C41" s="27">
        <f>SUM('9. S1 DCBP'!J25)/5</f>
        <v>7900</v>
      </c>
      <c r="D41" s="27">
        <v>7900</v>
      </c>
      <c r="E41" s="27">
        <v>7900</v>
      </c>
      <c r="F41" s="27">
        <v>7900</v>
      </c>
      <c r="G41" s="27">
        <v>7900</v>
      </c>
      <c r="H41" s="27">
        <v>7900</v>
      </c>
      <c r="I41" s="27">
        <v>7900</v>
      </c>
      <c r="J41" s="27">
        <v>7900</v>
      </c>
    </row>
    <row r="42" spans="1:12" s="28" customFormat="1" x14ac:dyDescent="0.3">
      <c r="A42"/>
      <c r="B42" s="16" t="s">
        <v>16</v>
      </c>
      <c r="C42" s="27">
        <f>SUM('9. S1 DCBP'!J26)/5</f>
        <v>7190</v>
      </c>
      <c r="D42" s="27">
        <v>7190</v>
      </c>
      <c r="E42" s="27">
        <v>7190</v>
      </c>
      <c r="F42" s="27">
        <v>7190</v>
      </c>
      <c r="G42" s="27">
        <v>7190</v>
      </c>
      <c r="H42" s="27">
        <v>7190</v>
      </c>
      <c r="I42" s="27">
        <v>7190</v>
      </c>
      <c r="J42" s="27">
        <v>7190</v>
      </c>
    </row>
    <row r="43" spans="1:12" s="28" customFormat="1" x14ac:dyDescent="0.3">
      <c r="A43"/>
      <c r="B43" s="16" t="s">
        <v>17</v>
      </c>
      <c r="C43" s="27">
        <f>SUM('9. S1 DCBP'!J27)/5</f>
        <v>2780</v>
      </c>
      <c r="D43" s="27">
        <v>2780</v>
      </c>
      <c r="E43" s="27">
        <v>2780</v>
      </c>
      <c r="F43" s="27">
        <v>2780</v>
      </c>
      <c r="G43" s="27">
        <v>2780</v>
      </c>
      <c r="H43" s="27">
        <v>2780</v>
      </c>
      <c r="I43" s="27">
        <v>2780</v>
      </c>
      <c r="J43" s="27">
        <v>2780</v>
      </c>
    </row>
    <row r="44" spans="1:12" s="28" customFormat="1" x14ac:dyDescent="0.3">
      <c r="A44"/>
      <c r="B44" s="16" t="s">
        <v>18</v>
      </c>
      <c r="C44" s="27">
        <f>SUM('9. S1 DCBP'!J28)/5</f>
        <v>5290</v>
      </c>
      <c r="D44" s="27">
        <v>5290</v>
      </c>
      <c r="E44" s="27">
        <v>5290</v>
      </c>
      <c r="F44" s="27">
        <v>5290</v>
      </c>
      <c r="G44" s="27">
        <v>5290</v>
      </c>
      <c r="H44" s="27">
        <v>5290</v>
      </c>
      <c r="I44" s="27">
        <v>5290</v>
      </c>
      <c r="J44" s="27">
        <v>5290</v>
      </c>
    </row>
    <row r="45" spans="1:12" s="28" customFormat="1" x14ac:dyDescent="0.3">
      <c r="A45"/>
      <c r="B45" s="16" t="s">
        <v>379</v>
      </c>
      <c r="C45" s="27">
        <f>SUM('9. S1 DCBP'!J29)/5</f>
        <v>4930</v>
      </c>
      <c r="D45" s="27">
        <v>4930</v>
      </c>
      <c r="E45" s="27">
        <v>4930</v>
      </c>
      <c r="F45" s="27">
        <v>4930</v>
      </c>
      <c r="G45" s="27">
        <v>4930</v>
      </c>
      <c r="H45" s="27">
        <v>4930</v>
      </c>
      <c r="I45" s="27">
        <v>4930</v>
      </c>
      <c r="J45" s="27">
        <v>4930</v>
      </c>
    </row>
    <row r="46" spans="1:12" s="22" customFormat="1" x14ac:dyDescent="0.3">
      <c r="A46" s="26" t="s">
        <v>112</v>
      </c>
      <c r="B46" s="15"/>
      <c r="C46" s="54">
        <f t="shared" ref="C46:J46" si="2">SUM(C40:C45)</f>
        <v>33910</v>
      </c>
      <c r="D46" s="54">
        <f t="shared" si="2"/>
        <v>33910</v>
      </c>
      <c r="E46" s="54">
        <f t="shared" si="2"/>
        <v>33910</v>
      </c>
      <c r="F46" s="54">
        <f t="shared" si="2"/>
        <v>33910</v>
      </c>
      <c r="G46" s="54">
        <f t="shared" si="2"/>
        <v>33910</v>
      </c>
      <c r="H46" s="54">
        <f t="shared" si="2"/>
        <v>33910</v>
      </c>
      <c r="I46" s="54">
        <f t="shared" si="2"/>
        <v>33910</v>
      </c>
      <c r="J46" s="54">
        <f t="shared" si="2"/>
        <v>33910</v>
      </c>
    </row>
    <row r="47" spans="1:12" s="28" customFormat="1" x14ac:dyDescent="0.3">
      <c r="A47"/>
      <c r="B47" s="16"/>
      <c r="C47" s="27"/>
      <c r="D47" s="27"/>
      <c r="E47" s="27"/>
      <c r="F47" s="27"/>
      <c r="G47" s="27"/>
      <c r="H47" s="27"/>
      <c r="I47" s="27"/>
      <c r="J47" s="27"/>
    </row>
    <row r="48" spans="1:12" s="28" customFormat="1" x14ac:dyDescent="0.3">
      <c r="A48" t="s">
        <v>53</v>
      </c>
      <c r="B48" s="16" t="s">
        <v>14</v>
      </c>
      <c r="C48" s="27">
        <f>SUM('9. S1 DCBP'!B39)/5</f>
        <v>6390</v>
      </c>
      <c r="D48" s="27">
        <v>6390</v>
      </c>
      <c r="E48" s="27">
        <v>6390</v>
      </c>
      <c r="F48" s="27">
        <v>6390</v>
      </c>
      <c r="G48" s="27">
        <v>6390</v>
      </c>
      <c r="H48" s="27">
        <v>6390</v>
      </c>
      <c r="I48" s="27">
        <v>6390</v>
      </c>
      <c r="J48" s="27">
        <v>6390</v>
      </c>
      <c r="L48"/>
    </row>
    <row r="49" spans="1:12" s="28" customFormat="1" x14ac:dyDescent="0.3">
      <c r="A49"/>
      <c r="B49" s="16" t="s">
        <v>15</v>
      </c>
      <c r="C49" s="27">
        <f>SUM('9. S1 DCBP'!B40)/5</f>
        <v>10020</v>
      </c>
      <c r="D49" s="27">
        <v>10020</v>
      </c>
      <c r="E49" s="27">
        <v>10020</v>
      </c>
      <c r="F49" s="27">
        <v>10020</v>
      </c>
      <c r="G49" s="27">
        <v>10020</v>
      </c>
      <c r="H49" s="27">
        <v>10020</v>
      </c>
      <c r="I49" s="27">
        <v>10020</v>
      </c>
      <c r="J49" s="27">
        <v>10020</v>
      </c>
    </row>
    <row r="50" spans="1:12" s="28" customFormat="1" x14ac:dyDescent="0.3">
      <c r="A50"/>
      <c r="B50" s="16" t="s">
        <v>16</v>
      </c>
      <c r="C50" s="27">
        <f>SUM('9. S1 DCBP'!B41)/5</f>
        <v>9190</v>
      </c>
      <c r="D50" s="27">
        <v>9190</v>
      </c>
      <c r="E50" s="27">
        <v>9190</v>
      </c>
      <c r="F50" s="27">
        <v>9190</v>
      </c>
      <c r="G50" s="27">
        <v>9190</v>
      </c>
      <c r="H50" s="27">
        <v>9190</v>
      </c>
      <c r="I50" s="27">
        <v>9190</v>
      </c>
      <c r="J50" s="27">
        <v>9190</v>
      </c>
    </row>
    <row r="51" spans="1:12" s="28" customFormat="1" x14ac:dyDescent="0.3">
      <c r="A51"/>
      <c r="B51" s="16" t="s">
        <v>17</v>
      </c>
      <c r="C51" s="27">
        <f>SUM('9. S1 DCBP'!B42)/5</f>
        <v>3480</v>
      </c>
      <c r="D51" s="27">
        <v>3480</v>
      </c>
      <c r="E51" s="27">
        <v>3480</v>
      </c>
      <c r="F51" s="27">
        <v>3480</v>
      </c>
      <c r="G51" s="27">
        <v>3480</v>
      </c>
      <c r="H51" s="27">
        <v>3480</v>
      </c>
      <c r="I51" s="27">
        <v>3480</v>
      </c>
      <c r="J51" s="27">
        <v>3480</v>
      </c>
    </row>
    <row r="52" spans="1:12" s="28" customFormat="1" x14ac:dyDescent="0.3">
      <c r="A52"/>
      <c r="B52" s="16" t="s">
        <v>18</v>
      </c>
      <c r="C52" s="27">
        <f>SUM('9. S1 DCBP'!B43)/5</f>
        <v>7730</v>
      </c>
      <c r="D52" s="27">
        <v>7730</v>
      </c>
      <c r="E52" s="27">
        <v>7730</v>
      </c>
      <c r="F52" s="27">
        <v>7730</v>
      </c>
      <c r="G52" s="27">
        <v>7730</v>
      </c>
      <c r="H52" s="27">
        <v>7730</v>
      </c>
      <c r="I52" s="27">
        <v>7730</v>
      </c>
      <c r="J52" s="27">
        <v>7730</v>
      </c>
    </row>
    <row r="53" spans="1:12" s="28" customFormat="1" x14ac:dyDescent="0.3">
      <c r="A53"/>
      <c r="B53" s="16" t="s">
        <v>379</v>
      </c>
      <c r="C53" s="27">
        <f>SUM('9. S1 DCBP'!B44)/5</f>
        <v>5850</v>
      </c>
      <c r="D53" s="27">
        <v>5850</v>
      </c>
      <c r="E53" s="27">
        <v>5850</v>
      </c>
      <c r="F53" s="27">
        <v>5850</v>
      </c>
      <c r="G53" s="27">
        <v>5850</v>
      </c>
      <c r="H53" s="27">
        <v>5850</v>
      </c>
      <c r="I53" s="27">
        <v>5850</v>
      </c>
      <c r="J53" s="27">
        <v>5850</v>
      </c>
    </row>
    <row r="54" spans="1:12" s="22" customFormat="1" x14ac:dyDescent="0.3">
      <c r="A54" s="26" t="s">
        <v>113</v>
      </c>
      <c r="B54" s="15"/>
      <c r="C54" s="54">
        <f t="shared" ref="C54:J54" si="3">SUM(C48:C53)</f>
        <v>42660</v>
      </c>
      <c r="D54" s="54">
        <f t="shared" si="3"/>
        <v>42660</v>
      </c>
      <c r="E54" s="54">
        <f t="shared" si="3"/>
        <v>42660</v>
      </c>
      <c r="F54" s="54">
        <f t="shared" si="3"/>
        <v>42660</v>
      </c>
      <c r="G54" s="54">
        <f t="shared" si="3"/>
        <v>42660</v>
      </c>
      <c r="H54" s="54">
        <f t="shared" si="3"/>
        <v>42660</v>
      </c>
      <c r="I54" s="54">
        <f t="shared" si="3"/>
        <v>42660</v>
      </c>
      <c r="J54" s="54">
        <f t="shared" si="3"/>
        <v>42660</v>
      </c>
    </row>
    <row r="55" spans="1:12" s="28" customFormat="1" x14ac:dyDescent="0.3">
      <c r="A55"/>
      <c r="B55" s="16"/>
      <c r="C55" s="27"/>
      <c r="D55" s="27"/>
      <c r="E55" s="27"/>
      <c r="F55" s="27"/>
      <c r="G55" s="27"/>
      <c r="H55" s="27"/>
      <c r="I55" s="27"/>
      <c r="J55" s="27"/>
    </row>
    <row r="56" spans="1:12" s="28" customFormat="1" x14ac:dyDescent="0.3">
      <c r="A56" t="s">
        <v>54</v>
      </c>
      <c r="B56" s="16" t="s">
        <v>14</v>
      </c>
      <c r="C56" s="27">
        <f>SUM('9. S1 DCBP'!R39)/5</f>
        <v>7410</v>
      </c>
      <c r="D56" s="27">
        <v>7410</v>
      </c>
      <c r="E56" s="27">
        <v>7410</v>
      </c>
      <c r="F56" s="27">
        <v>7410</v>
      </c>
      <c r="G56" s="27">
        <v>7410</v>
      </c>
      <c r="H56" s="27">
        <v>7410</v>
      </c>
      <c r="I56" s="27">
        <v>7410</v>
      </c>
      <c r="J56" s="27">
        <v>7410</v>
      </c>
      <c r="L56"/>
    </row>
    <row r="57" spans="1:12" s="28" customFormat="1" x14ac:dyDescent="0.3">
      <c r="A57"/>
      <c r="B57" s="16" t="s">
        <v>15</v>
      </c>
      <c r="C57" s="27">
        <f>SUM('9. S1 DCBP'!R40)/5</f>
        <v>11980</v>
      </c>
      <c r="D57" s="27">
        <v>11980</v>
      </c>
      <c r="E57" s="27">
        <v>11980</v>
      </c>
      <c r="F57" s="27">
        <v>11980</v>
      </c>
      <c r="G57" s="27">
        <v>11980</v>
      </c>
      <c r="H57" s="27">
        <v>11980</v>
      </c>
      <c r="I57" s="27">
        <v>11980</v>
      </c>
      <c r="J57" s="27">
        <v>11980</v>
      </c>
    </row>
    <row r="58" spans="1:12" s="28" customFormat="1" x14ac:dyDescent="0.3">
      <c r="A58"/>
      <c r="B58" s="16" t="s">
        <v>16</v>
      </c>
      <c r="C58" s="27">
        <f>SUM('9. S1 DCBP'!R41)/5</f>
        <v>10630</v>
      </c>
      <c r="D58" s="27">
        <v>10630</v>
      </c>
      <c r="E58" s="27">
        <v>10630</v>
      </c>
      <c r="F58" s="27">
        <v>10630</v>
      </c>
      <c r="G58" s="27">
        <v>10630</v>
      </c>
      <c r="H58" s="27">
        <v>10630</v>
      </c>
      <c r="I58" s="27">
        <v>10630</v>
      </c>
      <c r="J58" s="27">
        <v>10630</v>
      </c>
    </row>
    <row r="59" spans="1:12" s="28" customFormat="1" x14ac:dyDescent="0.3">
      <c r="A59"/>
      <c r="B59" s="16" t="s">
        <v>17</v>
      </c>
      <c r="C59" s="27">
        <f>SUM('9. S1 DCBP'!R42)/5</f>
        <v>4180</v>
      </c>
      <c r="D59" s="27">
        <v>4180</v>
      </c>
      <c r="E59" s="27">
        <v>4180</v>
      </c>
      <c r="F59" s="27">
        <v>4180</v>
      </c>
      <c r="G59" s="27">
        <v>4180</v>
      </c>
      <c r="H59" s="27">
        <v>4180</v>
      </c>
      <c r="I59" s="27">
        <v>4180</v>
      </c>
      <c r="J59" s="27">
        <v>4180</v>
      </c>
    </row>
    <row r="60" spans="1:12" s="28" customFormat="1" x14ac:dyDescent="0.3">
      <c r="A60"/>
      <c r="B60" s="16" t="s">
        <v>18</v>
      </c>
      <c r="C60" s="27">
        <f>SUM('9. S1 DCBP'!R43)/5</f>
        <v>9730</v>
      </c>
      <c r="D60" s="27">
        <v>9730</v>
      </c>
      <c r="E60" s="27">
        <v>9730</v>
      </c>
      <c r="F60" s="27">
        <v>9730</v>
      </c>
      <c r="G60" s="27">
        <v>9730</v>
      </c>
      <c r="H60" s="27">
        <v>9730</v>
      </c>
      <c r="I60" s="27">
        <v>9730</v>
      </c>
      <c r="J60" s="27">
        <v>9730</v>
      </c>
    </row>
    <row r="61" spans="1:12" s="28" customFormat="1" x14ac:dyDescent="0.3">
      <c r="A61"/>
      <c r="B61" s="16" t="s">
        <v>379</v>
      </c>
      <c r="C61" s="27">
        <f>SUM('9. S1 DCBP'!R44)/5</f>
        <v>6770</v>
      </c>
      <c r="D61" s="27">
        <v>6770</v>
      </c>
      <c r="E61" s="27">
        <v>6770</v>
      </c>
      <c r="F61" s="27">
        <v>6770</v>
      </c>
      <c r="G61" s="27">
        <v>6770</v>
      </c>
      <c r="H61" s="27">
        <v>6770</v>
      </c>
      <c r="I61" s="27">
        <v>6770</v>
      </c>
      <c r="J61" s="27">
        <v>6770</v>
      </c>
    </row>
    <row r="62" spans="1:12" s="22" customFormat="1" x14ac:dyDescent="0.3">
      <c r="A62" s="26" t="s">
        <v>114</v>
      </c>
      <c r="B62" s="15"/>
      <c r="C62" s="54">
        <f t="shared" ref="C62:J62" si="4">SUM(C56:C61)</f>
        <v>50700</v>
      </c>
      <c r="D62" s="54">
        <f t="shared" si="4"/>
        <v>50700</v>
      </c>
      <c r="E62" s="54">
        <f t="shared" si="4"/>
        <v>50700</v>
      </c>
      <c r="F62" s="54">
        <f t="shared" si="4"/>
        <v>50700</v>
      </c>
      <c r="G62" s="54">
        <f t="shared" si="4"/>
        <v>50700</v>
      </c>
      <c r="H62" s="54">
        <f t="shared" si="4"/>
        <v>50700</v>
      </c>
      <c r="I62" s="54">
        <f t="shared" si="4"/>
        <v>50700</v>
      </c>
      <c r="J62" s="54">
        <f t="shared" si="4"/>
        <v>50700</v>
      </c>
    </row>
    <row r="63" spans="1:12" s="22" customFormat="1" x14ac:dyDescent="0.3">
      <c r="A63" s="26"/>
      <c r="B63" s="15"/>
      <c r="C63" s="54"/>
      <c r="D63" s="54"/>
      <c r="E63" s="54"/>
      <c r="F63" s="54"/>
      <c r="G63" s="54"/>
      <c r="H63" s="54"/>
      <c r="I63" s="54"/>
      <c r="J63" s="54"/>
    </row>
    <row r="64" spans="1:12" x14ac:dyDescent="0.3">
      <c r="A64" s="49" t="s">
        <v>55</v>
      </c>
      <c r="B64" s="55" t="s">
        <v>14</v>
      </c>
      <c r="C64" s="56">
        <f>SUM('9. S1 DCBP'!D10)/2</f>
        <v>3182.08</v>
      </c>
      <c r="D64" s="56">
        <f>SUM('10. S2 DCBP'!D10)/2</f>
        <v>3182.08</v>
      </c>
      <c r="E64" s="56">
        <f>SUM('11. S3 DCBP'!D10)/2</f>
        <v>3182.08</v>
      </c>
      <c r="F64" s="56">
        <f>SUM('12. S4 DCBP'!D10)/2</f>
        <v>2996.76</v>
      </c>
      <c r="G64" s="56">
        <f>SUM('13. S5 DCBP'!D10)/2</f>
        <v>2996.76</v>
      </c>
      <c r="H64" s="56">
        <f>SUM('14. S6 DCBP'!D10)/2</f>
        <v>2996.76</v>
      </c>
      <c r="I64" s="56">
        <f>SUM('15. S7 DCBP'!D10)/2</f>
        <v>2996.76</v>
      </c>
      <c r="J64" s="56">
        <f>SUM('16. S8 DCBP'!D10)/2</f>
        <v>2996.76</v>
      </c>
    </row>
    <row r="65" spans="1:10" x14ac:dyDescent="0.3">
      <c r="A65" s="49"/>
      <c r="B65" s="55" t="s">
        <v>15</v>
      </c>
      <c r="C65" s="56">
        <f>SUM('9. S1 DCBP'!D11)/2</f>
        <v>3759.3599999999997</v>
      </c>
      <c r="D65" s="56">
        <f>SUM('10. S2 DCBP'!D11)/2</f>
        <v>3759.3599999999997</v>
      </c>
      <c r="E65" s="56">
        <f>SUM('11. S3 DCBP'!D11)/2</f>
        <v>3759.3599999999997</v>
      </c>
      <c r="F65" s="56">
        <f>SUM('12. S4 DCBP'!D11)/2</f>
        <v>3540.42</v>
      </c>
      <c r="G65" s="56">
        <f>SUM('13. S5 DCBP'!D11)/2</f>
        <v>3540.42</v>
      </c>
      <c r="H65" s="56">
        <f>SUM('14. S6 DCBP'!D11)/2</f>
        <v>3540.42</v>
      </c>
      <c r="I65" s="56">
        <f>SUM('15. S7 DCBP'!D11)/2</f>
        <v>3540.42</v>
      </c>
      <c r="J65" s="56">
        <f>SUM('16. S8 DCBP'!D11)/2</f>
        <v>3540.42</v>
      </c>
    </row>
    <row r="66" spans="1:10" x14ac:dyDescent="0.3">
      <c r="A66" s="49"/>
      <c r="B66" s="55" t="s">
        <v>16</v>
      </c>
      <c r="C66" s="56">
        <f>SUM('9. S1 DCBP'!D12)/2</f>
        <v>4012.7999999999997</v>
      </c>
      <c r="D66" s="56">
        <f>SUM('10. S2 DCBP'!D12)/2</f>
        <v>4012.7999999999997</v>
      </c>
      <c r="E66" s="56">
        <f>SUM('11. S3 DCBP'!D12)/2</f>
        <v>4012.7999999999997</v>
      </c>
      <c r="F66" s="56">
        <f>SUM('12. S4 DCBP'!D12)/2</f>
        <v>3779.1000000000004</v>
      </c>
      <c r="G66" s="56">
        <f>SUM('13. S5 DCBP'!D12)/2</f>
        <v>3779.1000000000004</v>
      </c>
      <c r="H66" s="56">
        <f>SUM('14. S6 DCBP'!D12)/2</f>
        <v>3779.1000000000004</v>
      </c>
      <c r="I66" s="56">
        <f>SUM('15. S7 DCBP'!D12)/2</f>
        <v>3779.1000000000004</v>
      </c>
      <c r="J66" s="56">
        <f>SUM('16. S8 DCBP'!D12)/2</f>
        <v>3779.1000000000004</v>
      </c>
    </row>
    <row r="67" spans="1:10" x14ac:dyDescent="0.3">
      <c r="A67" s="49"/>
      <c r="B67" s="55" t="s">
        <v>17</v>
      </c>
      <c r="C67" s="56">
        <f>SUM('9. S1 DCBP'!D13)/2</f>
        <v>1196.8</v>
      </c>
      <c r="D67" s="56">
        <f>SUM('10. S2 DCBP'!D13)/2</f>
        <v>1196.8</v>
      </c>
      <c r="E67" s="56">
        <f>SUM('11. S3 DCBP'!D13)/2</f>
        <v>1196.8</v>
      </c>
      <c r="F67" s="56">
        <f>SUM('12. S4 DCBP'!D13)/2</f>
        <v>1127.1000000000001</v>
      </c>
      <c r="G67" s="56">
        <f>SUM('13. S5 DCBP'!D13)/2</f>
        <v>1127.1000000000001</v>
      </c>
      <c r="H67" s="56">
        <f>SUM('14. S6 DCBP'!D13)/2</f>
        <v>1127.1000000000001</v>
      </c>
      <c r="I67" s="56">
        <f>SUM('15. S7 DCBP'!D13)/2</f>
        <v>1127.1000000000001</v>
      </c>
      <c r="J67" s="56">
        <f>SUM('16. S8 DCBP'!D13)/2</f>
        <v>1127.1000000000001</v>
      </c>
    </row>
    <row r="68" spans="1:10" x14ac:dyDescent="0.3">
      <c r="A68" s="49"/>
      <c r="B68" s="55" t="s">
        <v>18</v>
      </c>
      <c r="C68" s="56">
        <f>SUM('9. S1 DCBP'!D14)/2</f>
        <v>2175.3599999999997</v>
      </c>
      <c r="D68" s="56">
        <f>SUM('10. S2 DCBP'!D14)/2</f>
        <v>2175.3599999999997</v>
      </c>
      <c r="E68" s="56">
        <f>SUM('11. S3 DCBP'!D14)/2</f>
        <v>2175.3599999999997</v>
      </c>
      <c r="F68" s="56">
        <f>SUM('12. S4 DCBP'!D14)/2</f>
        <v>2048.67</v>
      </c>
      <c r="G68" s="56">
        <f>SUM('13. S5 DCBP'!D14)/2</f>
        <v>2048.67</v>
      </c>
      <c r="H68" s="56">
        <f>SUM('14. S6 DCBP'!D14)/2</f>
        <v>2048.67</v>
      </c>
      <c r="I68" s="56">
        <f>SUM('15. S7 DCBP'!D14)/2</f>
        <v>2048.67</v>
      </c>
      <c r="J68" s="56">
        <f>SUM('16. S8 DCBP'!D14)/2</f>
        <v>2048.67</v>
      </c>
    </row>
    <row r="69" spans="1:10" x14ac:dyDescent="0.3">
      <c r="A69" s="49"/>
      <c r="B69" s="55" t="s">
        <v>379</v>
      </c>
      <c r="C69" s="56">
        <f>SUM('9. S1 DCBP'!D15)/2</f>
        <v>2808.96</v>
      </c>
      <c r="D69" s="56">
        <f>SUM('10. S2 DCBP'!D15)/2</f>
        <v>2808.96</v>
      </c>
      <c r="E69" s="56">
        <f>SUM('11. S3 DCBP'!D15)/2</f>
        <v>2808.96</v>
      </c>
      <c r="F69" s="56">
        <f>SUM('12. S4 DCBP'!D15)/2</f>
        <v>2645.3700000000003</v>
      </c>
      <c r="G69" s="56">
        <f>SUM('13. S5 DCBP'!D15)/2</f>
        <v>2645.3700000000003</v>
      </c>
      <c r="H69" s="56">
        <f>SUM('14. S6 DCBP'!D15)/2</f>
        <v>2645.3700000000003</v>
      </c>
      <c r="I69" s="56">
        <f>SUM('15. S7 DCBP'!D15)/2</f>
        <v>2645.3700000000003</v>
      </c>
      <c r="J69" s="56">
        <f>SUM('16. S8 DCBP'!D15)/2</f>
        <v>2645.3700000000003</v>
      </c>
    </row>
    <row r="70" spans="1:10" s="26" customFormat="1" x14ac:dyDescent="0.3">
      <c r="A70" s="57" t="s">
        <v>120</v>
      </c>
      <c r="B70" s="57"/>
      <c r="C70" s="58">
        <f t="shared" ref="C70:J70" si="5">SUM(C64:C69)</f>
        <v>17135.359999999997</v>
      </c>
      <c r="D70" s="58">
        <f t="shared" si="5"/>
        <v>17135.359999999997</v>
      </c>
      <c r="E70" s="58">
        <f t="shared" si="5"/>
        <v>17135.359999999997</v>
      </c>
      <c r="F70" s="58">
        <f t="shared" si="5"/>
        <v>16137.420000000002</v>
      </c>
      <c r="G70" s="58">
        <f t="shared" si="5"/>
        <v>16137.420000000002</v>
      </c>
      <c r="H70" s="58">
        <f t="shared" si="5"/>
        <v>16137.420000000002</v>
      </c>
      <c r="I70" s="58">
        <f t="shared" si="5"/>
        <v>16137.420000000002</v>
      </c>
      <c r="J70" s="58">
        <f t="shared" si="5"/>
        <v>16137.420000000002</v>
      </c>
    </row>
    <row r="71" spans="1:10" x14ac:dyDescent="0.3">
      <c r="A71" s="49"/>
      <c r="B71" s="49"/>
      <c r="C71" s="56"/>
      <c r="D71" s="56"/>
      <c r="E71" s="56"/>
      <c r="F71" s="56"/>
      <c r="G71" s="56"/>
      <c r="H71" s="56"/>
      <c r="I71" s="56"/>
      <c r="J71" s="56"/>
    </row>
    <row r="72" spans="1:10" x14ac:dyDescent="0.3">
      <c r="A72" s="49" t="s">
        <v>56</v>
      </c>
      <c r="B72" s="55" t="s">
        <v>14</v>
      </c>
      <c r="C72" s="56">
        <f>SUM('9. S1 DCBP'!T10)/5</f>
        <v>3505.9199999999996</v>
      </c>
      <c r="D72" s="56">
        <f>SUM('10. S2 DCBP'!T10)/5</f>
        <v>3685.2</v>
      </c>
      <c r="E72" s="56">
        <f>SUM('11. S3 DCBP'!T10)/5</f>
        <v>3336.6</v>
      </c>
      <c r="F72" s="56">
        <f>SUM('12. S4 DCBP'!T10)/5</f>
        <v>3301.7400000000002</v>
      </c>
      <c r="G72" s="56">
        <f>SUM('13. S5 DCBP'!T10)/5</f>
        <v>3386.4</v>
      </c>
      <c r="H72" s="56">
        <f>SUM('14. S6 DCBP'!T10)/5</f>
        <v>3471.06</v>
      </c>
      <c r="I72" s="56">
        <f>SUM('15. S7 DCBP'!T10)/5</f>
        <v>3142.38</v>
      </c>
      <c r="J72" s="56">
        <f>SUM('16. S8 DCBP'!T10)/5</f>
        <v>3142.38</v>
      </c>
    </row>
    <row r="73" spans="1:10" x14ac:dyDescent="0.3">
      <c r="A73" s="49"/>
      <c r="B73" s="55" t="s">
        <v>15</v>
      </c>
      <c r="C73" s="56">
        <f>SUM('9. S1 DCBP'!T11)/5</f>
        <v>4491.5199999999995</v>
      </c>
      <c r="D73" s="56">
        <f>SUM('10. S2 DCBP'!T11)/5</f>
        <v>4721.2</v>
      </c>
      <c r="E73" s="56">
        <f>SUM('11. S3 DCBP'!T11)/5</f>
        <v>4274.6000000000004</v>
      </c>
      <c r="F73" s="56">
        <f>SUM('12. S4 DCBP'!T11)/5</f>
        <v>4229.9400000000005</v>
      </c>
      <c r="G73" s="56">
        <f>SUM('13. S5 DCBP'!T11)/5</f>
        <v>4338.3999999999996</v>
      </c>
      <c r="H73" s="56">
        <f>SUM('14. S6 DCBP'!T11)/5</f>
        <v>4446.8599999999997</v>
      </c>
      <c r="I73" s="56">
        <f>SUM('15. S7 DCBP'!T11)/5</f>
        <v>4025.78</v>
      </c>
      <c r="J73" s="56">
        <f>SUM('16. S8 DCBP'!T11)/5</f>
        <v>4025.78</v>
      </c>
    </row>
    <row r="74" spans="1:10" x14ac:dyDescent="0.3">
      <c r="A74" s="49"/>
      <c r="B74" s="55" t="s">
        <v>16</v>
      </c>
      <c r="C74" s="56">
        <f>SUM('9. S1 DCBP'!T12)/5</f>
        <v>4385.92</v>
      </c>
      <c r="D74" s="56">
        <f>SUM('10. S2 DCBP'!T12)/5</f>
        <v>4610.2</v>
      </c>
      <c r="E74" s="56">
        <f>SUM('11. S3 DCBP'!T12)/5</f>
        <v>4174.1000000000004</v>
      </c>
      <c r="F74" s="56">
        <f>SUM('12. S4 DCBP'!T12)/5</f>
        <v>4130.49</v>
      </c>
      <c r="G74" s="56">
        <f>SUM('13. S5 DCBP'!T12)/5</f>
        <v>4236.3999999999996</v>
      </c>
      <c r="H74" s="56">
        <f>SUM('14. S6 DCBP'!T12)/5</f>
        <v>4342.3099999999995</v>
      </c>
      <c r="I74" s="56">
        <f>SUM('15. S7 DCBP'!T12)/5</f>
        <v>3931.13</v>
      </c>
      <c r="J74" s="56">
        <f>SUM('16. S8 DCBP'!T12)/5</f>
        <v>3931.13</v>
      </c>
    </row>
    <row r="75" spans="1:10" x14ac:dyDescent="0.3">
      <c r="A75" s="49"/>
      <c r="B75" s="55" t="s">
        <v>17</v>
      </c>
      <c r="C75" s="56">
        <f>SUM('9. S1 DCBP'!T13)/5</f>
        <v>1520.6399999999999</v>
      </c>
      <c r="D75" s="56">
        <f>SUM('10. S2 DCBP'!T13)/5</f>
        <v>1598.4</v>
      </c>
      <c r="E75" s="56">
        <f>SUM('11. S3 DCBP'!T13)/5</f>
        <v>1447.2</v>
      </c>
      <c r="F75" s="56">
        <f>SUM('12. S4 DCBP'!T13)/5</f>
        <v>1432.0800000000002</v>
      </c>
      <c r="G75" s="56">
        <f>SUM('13. S5 DCBP'!T13)/5</f>
        <v>1468.8000000000002</v>
      </c>
      <c r="H75" s="56">
        <f>SUM('14. S6 DCBP'!T13)/5</f>
        <v>1505.52</v>
      </c>
      <c r="I75" s="56">
        <f>SUM('15. S7 DCBP'!T13)/5</f>
        <v>1362.96</v>
      </c>
      <c r="J75" s="56">
        <f>SUM('16. S8 DCBP'!T13)/5</f>
        <v>1362.96</v>
      </c>
    </row>
    <row r="76" spans="1:10" x14ac:dyDescent="0.3">
      <c r="A76" s="49"/>
      <c r="B76" s="55" t="s">
        <v>18</v>
      </c>
      <c r="C76" s="56">
        <f>SUM('9. S1 DCBP'!T14)/5</f>
        <v>2844.16</v>
      </c>
      <c r="D76" s="56">
        <f>SUM('10. S2 DCBP'!T14)/5</f>
        <v>2989.6</v>
      </c>
      <c r="E76" s="56">
        <f>SUM('11. S3 DCBP'!T14)/5</f>
        <v>2706.8</v>
      </c>
      <c r="F76" s="56">
        <f>SUM('12. S4 DCBP'!T14)/5</f>
        <v>2678.52</v>
      </c>
      <c r="G76" s="56">
        <f>SUM('13. S5 DCBP'!T14)/5</f>
        <v>2747.2000000000003</v>
      </c>
      <c r="H76" s="56">
        <f>SUM('14. S6 DCBP'!T14)/5</f>
        <v>2815.88</v>
      </c>
      <c r="I76" s="56">
        <f>SUM('15. S7 DCBP'!T14)/5</f>
        <v>2549.2400000000002</v>
      </c>
      <c r="J76" s="56">
        <f>SUM('16. S8 DCBP'!T14)/5</f>
        <v>2549.2400000000002</v>
      </c>
    </row>
    <row r="77" spans="1:10" x14ac:dyDescent="0.3">
      <c r="A77" s="49"/>
      <c r="B77" s="55" t="s">
        <v>379</v>
      </c>
      <c r="C77" s="56">
        <f>SUM('9. S1 DCBP'!T15)/5</f>
        <v>3020.16</v>
      </c>
      <c r="D77" s="56">
        <f>SUM('10. S2 DCBP'!T15)/5</f>
        <v>3174.6</v>
      </c>
      <c r="E77" s="56">
        <f>SUM('11. S3 DCBP'!T15)/5</f>
        <v>2874.3</v>
      </c>
      <c r="F77" s="56">
        <f>SUM('12. S4 DCBP'!T15)/5</f>
        <v>2844.27</v>
      </c>
      <c r="G77" s="56">
        <f>SUM('13. S5 DCBP'!T15)/5</f>
        <v>2917.2000000000003</v>
      </c>
      <c r="H77" s="56">
        <f>SUM('14. S6 DCBP'!T15)/5</f>
        <v>2990.13</v>
      </c>
      <c r="I77" s="56">
        <f>SUM('15. S7 DCBP'!T15)/5</f>
        <v>2706.9900000000002</v>
      </c>
      <c r="J77" s="56">
        <f>SUM('16. S8 DCBP'!T15)/5</f>
        <v>2706.9900000000002</v>
      </c>
    </row>
    <row r="78" spans="1:10" s="26" customFormat="1" x14ac:dyDescent="0.3">
      <c r="A78" s="57" t="s">
        <v>121</v>
      </c>
      <c r="B78" s="57"/>
      <c r="C78" s="58">
        <f t="shared" ref="C78:J78" si="6">SUM(C72:C77)</f>
        <v>19768.319999999996</v>
      </c>
      <c r="D78" s="58">
        <f t="shared" si="6"/>
        <v>20779.199999999997</v>
      </c>
      <c r="E78" s="58">
        <f t="shared" si="6"/>
        <v>18813.600000000002</v>
      </c>
      <c r="F78" s="58">
        <f t="shared" si="6"/>
        <v>18617.04</v>
      </c>
      <c r="G78" s="58">
        <f t="shared" si="6"/>
        <v>19094.400000000001</v>
      </c>
      <c r="H78" s="58">
        <f t="shared" si="6"/>
        <v>19571.760000000002</v>
      </c>
      <c r="I78" s="58">
        <f t="shared" si="6"/>
        <v>17718.48</v>
      </c>
      <c r="J78" s="58">
        <f t="shared" si="6"/>
        <v>17718.48</v>
      </c>
    </row>
    <row r="79" spans="1:10" x14ac:dyDescent="0.3">
      <c r="A79" s="49"/>
      <c r="B79" s="49"/>
      <c r="C79" s="56"/>
      <c r="D79" s="56"/>
      <c r="E79" s="56"/>
      <c r="F79" s="56"/>
      <c r="G79" s="56"/>
      <c r="H79" s="56"/>
      <c r="I79" s="56"/>
      <c r="J79" s="56"/>
    </row>
    <row r="80" spans="1:10" x14ac:dyDescent="0.3">
      <c r="A80" s="49" t="s">
        <v>57</v>
      </c>
      <c r="B80" s="55" t="s">
        <v>14</v>
      </c>
      <c r="C80" s="56">
        <f>SUM('9. S1 DCBP'!L24)/5</f>
        <v>4097.28</v>
      </c>
      <c r="D80" s="56">
        <f>SUM('10. S2 DCBP'!L24)/5</f>
        <v>4527.96</v>
      </c>
      <c r="E80" s="56">
        <f>SUM('11. S3 DCBP'!L24)/5</f>
        <v>3707.34</v>
      </c>
      <c r="F80" s="56">
        <f>SUM('12. S4 DCBP'!L24)/5</f>
        <v>3858.66</v>
      </c>
      <c r="G80" s="56">
        <f>SUM('13. S5 DCBP'!L24)/5</f>
        <v>4056.5399999999995</v>
      </c>
      <c r="H80" s="56">
        <f>SUM('14. S6 DCBP'!L24)/5</f>
        <v>4266.0599999999995</v>
      </c>
      <c r="I80" s="56">
        <f>SUM('15. S7 DCBP'!L24)/5</f>
        <v>3492</v>
      </c>
      <c r="J80" s="56">
        <f>SUM('16. S8 DCBP'!L24)/5</f>
        <v>3492</v>
      </c>
    </row>
    <row r="81" spans="1:10" x14ac:dyDescent="0.3">
      <c r="A81" s="49"/>
      <c r="B81" s="55" t="s">
        <v>15</v>
      </c>
      <c r="C81" s="56">
        <f>SUM('9. S1 DCBP'!L25)/5</f>
        <v>5561.6</v>
      </c>
      <c r="D81" s="56">
        <f>SUM('10. S2 DCBP'!L25)/5</f>
        <v>6146.2</v>
      </c>
      <c r="E81" s="56">
        <f>SUM('11. S3 DCBP'!L25)/5</f>
        <v>5032.3</v>
      </c>
      <c r="F81" s="56">
        <f>SUM('12. S4 DCBP'!L25)/5</f>
        <v>5237.7</v>
      </c>
      <c r="G81" s="56">
        <f>SUM('13. S5 DCBP'!L25)/5</f>
        <v>5506.2999999999993</v>
      </c>
      <c r="H81" s="56">
        <f>SUM('14. S6 DCBP'!L25)/5</f>
        <v>5790.7</v>
      </c>
      <c r="I81" s="56">
        <f>SUM('15. S7 DCBP'!L25)/5</f>
        <v>4740</v>
      </c>
      <c r="J81" s="56">
        <f>SUM('16. S8 DCBP'!L25)/5</f>
        <v>4740</v>
      </c>
    </row>
    <row r="82" spans="1:10" x14ac:dyDescent="0.3">
      <c r="A82" s="49"/>
      <c r="B82" s="55" t="s">
        <v>16</v>
      </c>
      <c r="C82" s="56">
        <f>SUM('9. S1 DCBP'!L26)/5</f>
        <v>5061.76</v>
      </c>
      <c r="D82" s="56">
        <f>SUM('10. S2 DCBP'!L26)/5</f>
        <v>5593.8200000000006</v>
      </c>
      <c r="E82" s="56">
        <f>SUM('11. S3 DCBP'!L26)/5</f>
        <v>4580.0300000000007</v>
      </c>
      <c r="F82" s="56">
        <f>SUM('12. S4 DCBP'!L26)/5</f>
        <v>4766.97</v>
      </c>
      <c r="G82" s="56">
        <f>SUM('13. S5 DCBP'!L26)/5</f>
        <v>5011.4299999999994</v>
      </c>
      <c r="H82" s="56">
        <f>SUM('14. S6 DCBP'!L26)/5</f>
        <v>5270.2699999999995</v>
      </c>
      <c r="I82" s="56">
        <f>SUM('15. S7 DCBP'!L26)/5</f>
        <v>4314</v>
      </c>
      <c r="J82" s="56">
        <f>SUM('16. S8 DCBP'!L26)/5</f>
        <v>4314</v>
      </c>
    </row>
    <row r="83" spans="1:10" x14ac:dyDescent="0.3">
      <c r="A83" s="49"/>
      <c r="B83" s="55" t="s">
        <v>17</v>
      </c>
      <c r="C83" s="56">
        <f>SUM('9. S1 DCBP'!L27)/5</f>
        <v>1957.1199999999997</v>
      </c>
      <c r="D83" s="56">
        <f>SUM('10. S2 DCBP'!L27)/5</f>
        <v>2162.84</v>
      </c>
      <c r="E83" s="56">
        <f>SUM('11. S3 DCBP'!L27)/5</f>
        <v>1770.86</v>
      </c>
      <c r="F83" s="56">
        <f>SUM('12. S4 DCBP'!L27)/5</f>
        <v>1843.14</v>
      </c>
      <c r="G83" s="56">
        <f>SUM('13. S5 DCBP'!L27)/5</f>
        <v>1937.6599999999999</v>
      </c>
      <c r="H83" s="56">
        <f>SUM('14. S6 DCBP'!L27)/5</f>
        <v>2037.7399999999998</v>
      </c>
      <c r="I83" s="56">
        <f>SUM('15. S7 DCBP'!L27)/5</f>
        <v>1668</v>
      </c>
      <c r="J83" s="56">
        <f>SUM('16. S8 DCBP'!L27)/5</f>
        <v>1668</v>
      </c>
    </row>
    <row r="84" spans="1:10" x14ac:dyDescent="0.3">
      <c r="A84" s="49"/>
      <c r="B84" s="55" t="s">
        <v>18</v>
      </c>
      <c r="C84" s="56">
        <f>SUM('9. S1 DCBP'!L28)/5</f>
        <v>3724.16</v>
      </c>
      <c r="D84" s="56">
        <f>SUM('10. S2 DCBP'!L28)/5</f>
        <v>4115.6200000000008</v>
      </c>
      <c r="E84" s="56">
        <f>SUM('11. S3 DCBP'!L28)/5</f>
        <v>3369.7300000000005</v>
      </c>
      <c r="F84" s="56">
        <f>SUM('12. S4 DCBP'!L28)/5</f>
        <v>3507.2700000000004</v>
      </c>
      <c r="G84" s="56">
        <f>SUM('13. S5 DCBP'!L28)/5</f>
        <v>3687.1299999999997</v>
      </c>
      <c r="H84" s="56">
        <f>SUM('14. S6 DCBP'!L28)/5</f>
        <v>3877.5699999999997</v>
      </c>
      <c r="I84" s="56">
        <f>SUM('15. S7 DCBP'!L28)/5</f>
        <v>3174</v>
      </c>
      <c r="J84" s="56">
        <f>SUM('16. S8 DCBP'!L28)/5</f>
        <v>3174</v>
      </c>
    </row>
    <row r="85" spans="1:10" x14ac:dyDescent="0.3">
      <c r="A85" s="49"/>
      <c r="B85" s="55" t="s">
        <v>379</v>
      </c>
      <c r="C85" s="56">
        <f>SUM('9. S1 DCBP'!L29)/5</f>
        <v>3470.72</v>
      </c>
      <c r="D85" s="56">
        <f>SUM('10. S2 DCBP'!L29)/5</f>
        <v>3835.54</v>
      </c>
      <c r="E85" s="56">
        <f>SUM('11. S3 DCBP'!L29)/5</f>
        <v>3140.4100000000003</v>
      </c>
      <c r="F85" s="56">
        <f>SUM('12. S4 DCBP'!L29)/5</f>
        <v>3268.59</v>
      </c>
      <c r="G85" s="56">
        <f>SUM('13. S5 DCBP'!L29)/5</f>
        <v>3436.21</v>
      </c>
      <c r="H85" s="56">
        <f>SUM('14. S6 DCBP'!L29)/5</f>
        <v>3613.69</v>
      </c>
      <c r="I85" s="56">
        <f>SUM('15. S7 DCBP'!L29)/5</f>
        <v>2958</v>
      </c>
      <c r="J85" s="56">
        <f>SUM('16. S8 DCBP'!L29)/5</f>
        <v>2958</v>
      </c>
    </row>
    <row r="86" spans="1:10" s="26" customFormat="1" x14ac:dyDescent="0.3">
      <c r="A86" s="57" t="s">
        <v>122</v>
      </c>
      <c r="B86" s="57"/>
      <c r="C86" s="58">
        <f t="shared" ref="C86:J86" si="7">SUM(C80:C85)</f>
        <v>23872.640000000003</v>
      </c>
      <c r="D86" s="58">
        <f t="shared" si="7"/>
        <v>26381.980000000003</v>
      </c>
      <c r="E86" s="58">
        <f t="shared" si="7"/>
        <v>21600.670000000002</v>
      </c>
      <c r="F86" s="58">
        <f t="shared" si="7"/>
        <v>22482.33</v>
      </c>
      <c r="G86" s="58">
        <f t="shared" si="7"/>
        <v>23635.269999999997</v>
      </c>
      <c r="H86" s="58">
        <f t="shared" si="7"/>
        <v>24856.029999999995</v>
      </c>
      <c r="I86" s="58">
        <f t="shared" si="7"/>
        <v>20346</v>
      </c>
      <c r="J86" s="58">
        <f t="shared" si="7"/>
        <v>20346</v>
      </c>
    </row>
    <row r="87" spans="1:10" x14ac:dyDescent="0.3">
      <c r="A87" s="49"/>
      <c r="B87" s="49"/>
      <c r="C87" s="56"/>
      <c r="D87" s="56"/>
      <c r="E87" s="56"/>
      <c r="F87" s="56"/>
      <c r="G87" s="56"/>
      <c r="H87" s="56"/>
      <c r="I87" s="56"/>
      <c r="J87" s="56"/>
    </row>
    <row r="88" spans="1:10" x14ac:dyDescent="0.3">
      <c r="A88" s="49" t="s">
        <v>58</v>
      </c>
      <c r="B88" s="55" t="s">
        <v>14</v>
      </c>
      <c r="C88" s="56">
        <f>SUM('9. S1 DCBP'!D39)/5</f>
        <v>4498.5599999999995</v>
      </c>
      <c r="D88" s="56">
        <f>SUM('10. S2 DCBP'!D39)/5</f>
        <v>5227.0199999999995</v>
      </c>
      <c r="E88" s="56">
        <f>SUM('11. S3 DCBP'!D39)/5</f>
        <v>3872.34</v>
      </c>
      <c r="F88" s="56">
        <f>SUM('12. S4 DCBP'!D39)/5</f>
        <v>4236.5700000000006</v>
      </c>
      <c r="G88" s="56">
        <f>SUM('13. S5 DCBP'!D39)/5</f>
        <v>4568.8500000000004</v>
      </c>
      <c r="H88" s="56">
        <f>SUM('14. S6 DCBP'!D39)/5</f>
        <v>4920.3</v>
      </c>
      <c r="I88" s="56">
        <f>SUM('15. S7 DCBP'!D39)/5</f>
        <v>3642.3</v>
      </c>
      <c r="J88" s="56">
        <f>SUM('16. S8 DCBP'!D39)/5</f>
        <v>3642.3</v>
      </c>
    </row>
    <row r="89" spans="1:10" x14ac:dyDescent="0.3">
      <c r="A89" s="49"/>
      <c r="B89" s="55" t="s">
        <v>15</v>
      </c>
      <c r="C89" s="56">
        <f>SUM('9. S1 DCBP'!D40)/5</f>
        <v>7054.08</v>
      </c>
      <c r="D89" s="56">
        <f>SUM('10. S2 DCBP'!D40)/5</f>
        <v>8196.3599999999988</v>
      </c>
      <c r="E89" s="56">
        <f>SUM('11. S3 DCBP'!D40)/5</f>
        <v>6072.12</v>
      </c>
      <c r="F89" s="56">
        <f>SUM('12. S4 DCBP'!D40)/5</f>
        <v>6643.26</v>
      </c>
      <c r="G89" s="56">
        <f>SUM('13. S5 DCBP'!D40)/5</f>
        <v>7164.3</v>
      </c>
      <c r="H89" s="56">
        <f>SUM('14. S6 DCBP'!D40)/5</f>
        <v>7715.4</v>
      </c>
      <c r="I89" s="56">
        <f>SUM('15. S7 DCBP'!D40)/5</f>
        <v>5711.4</v>
      </c>
      <c r="J89" s="56">
        <f>SUM('16. S8 DCBP'!D40)/5</f>
        <v>5711.4</v>
      </c>
    </row>
    <row r="90" spans="1:10" x14ac:dyDescent="0.3">
      <c r="A90" s="49"/>
      <c r="B90" s="55" t="s">
        <v>16</v>
      </c>
      <c r="C90" s="56">
        <f>SUM('9. S1 DCBP'!D41)/5</f>
        <v>6469.76</v>
      </c>
      <c r="D90" s="56">
        <f>SUM('10. S2 DCBP'!D41)/5</f>
        <v>7517.42</v>
      </c>
      <c r="E90" s="56">
        <f>SUM('11. S3 DCBP'!D41)/5</f>
        <v>5569.14</v>
      </c>
      <c r="F90" s="56">
        <f>SUM('12. S4 DCBP'!D41)/5</f>
        <v>6092.97</v>
      </c>
      <c r="G90" s="56">
        <f>SUM('13. S5 DCBP'!D41)/5</f>
        <v>6570.85</v>
      </c>
      <c r="H90" s="56">
        <f>SUM('14. S6 DCBP'!D41)/5</f>
        <v>7076.3</v>
      </c>
      <c r="I90" s="56">
        <f>SUM('15. S7 DCBP'!D41)/5</f>
        <v>5238.2999999999993</v>
      </c>
      <c r="J90" s="56">
        <f>SUM('16. S8 DCBP'!D41)/5</f>
        <v>5238.2999999999993</v>
      </c>
    </row>
    <row r="91" spans="1:10" x14ac:dyDescent="0.3">
      <c r="A91" s="49"/>
      <c r="B91" s="55" t="s">
        <v>17</v>
      </c>
      <c r="C91" s="56">
        <f>SUM('9. S1 DCBP'!D42)/5</f>
        <v>2449.9199999999996</v>
      </c>
      <c r="D91" s="56">
        <f>SUM('10. S2 DCBP'!D42)/5</f>
        <v>2846.64</v>
      </c>
      <c r="E91" s="56">
        <f>SUM('11. S3 DCBP'!D42)/5</f>
        <v>2108.88</v>
      </c>
      <c r="F91" s="56">
        <f>SUM('12. S4 DCBP'!D42)/5</f>
        <v>2307.2400000000002</v>
      </c>
      <c r="G91" s="56">
        <f>SUM('13. S5 DCBP'!D42)/5</f>
        <v>2488.1999999999998</v>
      </c>
      <c r="H91" s="56">
        <f>SUM('14. S6 DCBP'!D42)/5</f>
        <v>2679.6</v>
      </c>
      <c r="I91" s="56">
        <f>SUM('15. S7 DCBP'!D42)/5</f>
        <v>1983.6</v>
      </c>
      <c r="J91" s="56">
        <f>SUM('16. S8 DCBP'!D42)/5</f>
        <v>1983.6</v>
      </c>
    </row>
    <row r="92" spans="1:10" x14ac:dyDescent="0.3">
      <c r="A92" s="49"/>
      <c r="B92" s="55" t="s">
        <v>18</v>
      </c>
      <c r="C92" s="56">
        <f>SUM('9. S1 DCBP'!D43)/5</f>
        <v>5441.92</v>
      </c>
      <c r="D92" s="56">
        <f>SUM('10. S2 DCBP'!D43)/5</f>
        <v>6323.1399999999994</v>
      </c>
      <c r="E92" s="56">
        <f>SUM('11. S3 DCBP'!D43)/5</f>
        <v>4684.3799999999992</v>
      </c>
      <c r="F92" s="56">
        <f>SUM('12. S4 DCBP'!D43)/5</f>
        <v>5124.99</v>
      </c>
      <c r="G92" s="56">
        <f>SUM('13. S5 DCBP'!D43)/5</f>
        <v>5526.95</v>
      </c>
      <c r="H92" s="56">
        <f>SUM('14. S6 DCBP'!D43)/5</f>
        <v>5952.1</v>
      </c>
      <c r="I92" s="56">
        <f>SUM('15. S7 DCBP'!D43)/5</f>
        <v>4406.0999999999995</v>
      </c>
      <c r="J92" s="56">
        <f>SUM('16. S8 DCBP'!D43)/5</f>
        <v>4406.0999999999995</v>
      </c>
    </row>
    <row r="93" spans="1:10" x14ac:dyDescent="0.3">
      <c r="A93" s="49"/>
      <c r="B93" s="55" t="s">
        <v>379</v>
      </c>
      <c r="C93" s="56">
        <f>SUM('9. S1 DCBP'!D44)/5</f>
        <v>4118.3999999999996</v>
      </c>
      <c r="D93" s="56">
        <f>SUM('10. S2 DCBP'!D44)/5</f>
        <v>4785.3</v>
      </c>
      <c r="E93" s="56">
        <f>SUM('11. S3 DCBP'!D44)/5</f>
        <v>3545.1</v>
      </c>
      <c r="F93" s="56">
        <f>SUM('12. S4 DCBP'!D44)/5</f>
        <v>3878.55</v>
      </c>
      <c r="G93" s="56">
        <f>SUM('13. S5 DCBP'!D44)/5</f>
        <v>4182.75</v>
      </c>
      <c r="H93" s="56">
        <f>SUM('14. S6 DCBP'!D44)/5</f>
        <v>4504.5</v>
      </c>
      <c r="I93" s="56">
        <f>SUM('15. S7 DCBP'!D44)/5</f>
        <v>3334.5</v>
      </c>
      <c r="J93" s="56">
        <f>SUM('16. S8 DCBP'!D44)/5</f>
        <v>3334.5</v>
      </c>
    </row>
    <row r="94" spans="1:10" s="26" customFormat="1" x14ac:dyDescent="0.3">
      <c r="A94" s="57" t="s">
        <v>123</v>
      </c>
      <c r="B94" s="57"/>
      <c r="C94" s="58">
        <f t="shared" ref="C94:J94" si="8">SUM(C88:C93)</f>
        <v>30032.639999999999</v>
      </c>
      <c r="D94" s="58">
        <f t="shared" si="8"/>
        <v>34895.879999999997</v>
      </c>
      <c r="E94" s="58">
        <f t="shared" si="8"/>
        <v>25851.96</v>
      </c>
      <c r="F94" s="58">
        <f t="shared" si="8"/>
        <v>28283.580000000005</v>
      </c>
      <c r="G94" s="58">
        <f t="shared" si="8"/>
        <v>30501.9</v>
      </c>
      <c r="H94" s="58">
        <f t="shared" si="8"/>
        <v>32848.199999999997</v>
      </c>
      <c r="I94" s="58">
        <f t="shared" si="8"/>
        <v>24316.199999999997</v>
      </c>
      <c r="J94" s="58">
        <f t="shared" si="8"/>
        <v>24316.199999999997</v>
      </c>
    </row>
    <row r="95" spans="1:10" x14ac:dyDescent="0.3">
      <c r="A95" s="49"/>
      <c r="B95" s="49"/>
      <c r="C95" s="56"/>
      <c r="D95" s="56"/>
      <c r="E95" s="56"/>
      <c r="F95" s="56"/>
      <c r="G95" s="56"/>
      <c r="H95" s="56"/>
      <c r="I95" s="56"/>
      <c r="J95" s="56"/>
    </row>
    <row r="96" spans="1:10" x14ac:dyDescent="0.3">
      <c r="A96" s="49" t="s">
        <v>59</v>
      </c>
      <c r="B96" s="55" t="s">
        <v>14</v>
      </c>
      <c r="C96" s="56">
        <f>SUM('9. S1 DCBP'!T39)/5</f>
        <v>5216.6399999999994</v>
      </c>
      <c r="D96" s="56">
        <f>SUM('10. S2 DCBP'!T39)/5</f>
        <v>6365.1900000000005</v>
      </c>
      <c r="E96" s="56">
        <f>SUM('11. S3 DCBP'!T39)/5</f>
        <v>4268.16</v>
      </c>
      <c r="F96" s="56">
        <f>SUM('12. S4 DCBP'!T39)/5</f>
        <v>4912.83</v>
      </c>
      <c r="G96" s="56">
        <f>SUM('13. S5 DCBP'!T39)/5</f>
        <v>5431.53</v>
      </c>
      <c r="H96" s="56">
        <f>SUM('14. S6 DCBP'!T39)/5</f>
        <v>5994.6900000000005</v>
      </c>
      <c r="I96" s="56">
        <f>SUM('15. S7 DCBP'!T39)/5</f>
        <v>4023.63</v>
      </c>
      <c r="J96" s="56">
        <f>SUM('16. S8 DCBP'!T39)/5</f>
        <v>4023.63</v>
      </c>
    </row>
    <row r="97" spans="1:10" x14ac:dyDescent="0.3">
      <c r="A97" s="49"/>
      <c r="B97" s="55" t="s">
        <v>15</v>
      </c>
      <c r="C97" s="56">
        <f>SUM('9. S1 DCBP'!T40)/5</f>
        <v>8433.92</v>
      </c>
      <c r="D97" s="56">
        <f>SUM('10. S2 DCBP'!T40)/5</f>
        <v>10290.82</v>
      </c>
      <c r="E97" s="56">
        <f>SUM('11. S3 DCBP'!T40)/5</f>
        <v>6900.4799999999987</v>
      </c>
      <c r="F97" s="56">
        <f>SUM('12. S4 DCBP'!T40)/5</f>
        <v>7942.7400000000007</v>
      </c>
      <c r="G97" s="56">
        <f>SUM('13. S5 DCBP'!T40)/5</f>
        <v>8781.34</v>
      </c>
      <c r="H97" s="56">
        <f>SUM('14. S6 DCBP'!T40)/5</f>
        <v>9691.8200000000015</v>
      </c>
      <c r="I97" s="56">
        <f>SUM('15. S7 DCBP'!T40)/5</f>
        <v>6505.14</v>
      </c>
      <c r="J97" s="56">
        <f>SUM('16. S8 DCBP'!T40)/5</f>
        <v>6505.14</v>
      </c>
    </row>
    <row r="98" spans="1:10" x14ac:dyDescent="0.3">
      <c r="A98" s="49"/>
      <c r="B98" s="55" t="s">
        <v>16</v>
      </c>
      <c r="C98" s="56">
        <f>SUM('9. S1 DCBP'!T41)/5</f>
        <v>7483.5199999999995</v>
      </c>
      <c r="D98" s="56">
        <f>SUM('10. S2 DCBP'!T41)/5</f>
        <v>9131.17</v>
      </c>
      <c r="E98" s="56">
        <f>SUM('11. S3 DCBP'!T41)/5</f>
        <v>6122.8799999999992</v>
      </c>
      <c r="F98" s="56">
        <f>SUM('12. S4 DCBP'!T41)/5</f>
        <v>7047.6900000000005</v>
      </c>
      <c r="G98" s="56">
        <f>SUM('13. S5 DCBP'!T41)/5</f>
        <v>7791.7899999999991</v>
      </c>
      <c r="H98" s="56">
        <f>SUM('14. S6 DCBP'!T41)/5</f>
        <v>8599.6700000000019</v>
      </c>
      <c r="I98" s="56">
        <f>SUM('15. S7 DCBP'!T41)/5</f>
        <v>5772.09</v>
      </c>
      <c r="J98" s="56">
        <f>SUM('16. S8 DCBP'!T41)/5</f>
        <v>5772.09</v>
      </c>
    </row>
    <row r="99" spans="1:10" x14ac:dyDescent="0.3">
      <c r="A99" s="49"/>
      <c r="B99" s="55" t="s">
        <v>17</v>
      </c>
      <c r="C99" s="56">
        <f>SUM('9. S1 DCBP'!T42)/5</f>
        <v>2942.72</v>
      </c>
      <c r="D99" s="56">
        <f>SUM('10. S2 DCBP'!T42)/5</f>
        <v>3590.62</v>
      </c>
      <c r="E99" s="56">
        <f>SUM('11. S3 DCBP'!T42)/5</f>
        <v>2407.6799999999998</v>
      </c>
      <c r="F99" s="56">
        <f>SUM('12. S4 DCBP'!T42)/5</f>
        <v>2771.34</v>
      </c>
      <c r="G99" s="56">
        <f>SUM('13. S5 DCBP'!T42)/5</f>
        <v>3063.9399999999996</v>
      </c>
      <c r="H99" s="56">
        <f>SUM('14. S6 DCBP'!T42)/5</f>
        <v>3381.6200000000003</v>
      </c>
      <c r="I99" s="56">
        <f>SUM('15. S7 DCBP'!T42)/5</f>
        <v>2269.7400000000002</v>
      </c>
      <c r="J99" s="56">
        <f>SUM('16. S8 DCBP'!T42)/5</f>
        <v>2269.7400000000002</v>
      </c>
    </row>
    <row r="100" spans="1:10" x14ac:dyDescent="0.3">
      <c r="A100" s="49"/>
      <c r="B100" s="55" t="s">
        <v>18</v>
      </c>
      <c r="C100" s="56">
        <f>SUM('9. S1 DCBP'!T43)/5</f>
        <v>6849.92</v>
      </c>
      <c r="D100" s="56">
        <f>SUM('10. S2 DCBP'!T43)/5</f>
        <v>8358.07</v>
      </c>
      <c r="E100" s="56">
        <f>SUM('11. S3 DCBP'!T43)/5</f>
        <v>5604.48</v>
      </c>
      <c r="F100" s="56">
        <f>SUM('12. S4 DCBP'!T43)/5</f>
        <v>6450.99</v>
      </c>
      <c r="G100" s="56">
        <f>SUM('13. S5 DCBP'!T43)/5</f>
        <v>7132.0899999999992</v>
      </c>
      <c r="H100" s="56">
        <f>SUM('14. S6 DCBP'!T43)/5</f>
        <v>7871.5700000000015</v>
      </c>
      <c r="I100" s="56">
        <f>SUM('15. S7 DCBP'!T43)/5</f>
        <v>5283.39</v>
      </c>
      <c r="J100" s="56">
        <f>SUM('16. S8 DCBP'!T43)/5</f>
        <v>5283.39</v>
      </c>
    </row>
    <row r="101" spans="1:10" x14ac:dyDescent="0.3">
      <c r="A101" s="49"/>
      <c r="B101" s="55" t="s">
        <v>379</v>
      </c>
      <c r="C101" s="56">
        <f>SUM('9. S1 DCBP'!T44)/5</f>
        <v>4766.08</v>
      </c>
      <c r="D101" s="56">
        <f>SUM('10. S2 DCBP'!T44)/5</f>
        <v>5815.4299999999994</v>
      </c>
      <c r="E101" s="56">
        <f>SUM('11. S3 DCBP'!T44)/5</f>
        <v>3899.5199999999995</v>
      </c>
      <c r="F101" s="56">
        <f>SUM('12. S4 DCBP'!T44)/5</f>
        <v>4488.51</v>
      </c>
      <c r="G101" s="56">
        <f>SUM('13. S5 DCBP'!T44)/5</f>
        <v>4962.41</v>
      </c>
      <c r="H101" s="56">
        <f>SUM('14. S6 DCBP'!T44)/5</f>
        <v>5476.93</v>
      </c>
      <c r="I101" s="56">
        <f>SUM('15. S7 DCBP'!T44)/5</f>
        <v>3676.1100000000006</v>
      </c>
      <c r="J101" s="56">
        <f>SUM('16. S8 DCBP'!T44)/5</f>
        <v>3676.1100000000006</v>
      </c>
    </row>
    <row r="102" spans="1:10" s="26" customFormat="1" x14ac:dyDescent="0.3">
      <c r="A102" s="57" t="s">
        <v>124</v>
      </c>
      <c r="B102" s="57"/>
      <c r="C102" s="58">
        <f t="shared" ref="C102:J102" si="9">SUM(C96:C101)</f>
        <v>35692.800000000003</v>
      </c>
      <c r="D102" s="58">
        <f t="shared" si="9"/>
        <v>43551.299999999996</v>
      </c>
      <c r="E102" s="58">
        <f t="shared" si="9"/>
        <v>29203.199999999997</v>
      </c>
      <c r="F102" s="58">
        <f t="shared" si="9"/>
        <v>33614.100000000006</v>
      </c>
      <c r="G102" s="58">
        <f t="shared" si="9"/>
        <v>37163.099999999991</v>
      </c>
      <c r="H102" s="58">
        <f t="shared" si="9"/>
        <v>41016.300000000003</v>
      </c>
      <c r="I102" s="58">
        <f t="shared" si="9"/>
        <v>27530.100000000002</v>
      </c>
      <c r="J102" s="58">
        <f t="shared" si="9"/>
        <v>27530.100000000002</v>
      </c>
    </row>
    <row r="103" spans="1:10" x14ac:dyDescent="0.3">
      <c r="C103" s="30"/>
      <c r="D103" s="30"/>
      <c r="E103" s="30"/>
      <c r="F103" s="30"/>
      <c r="G103" s="30"/>
      <c r="H103" s="30"/>
      <c r="I103" s="30"/>
      <c r="J103" s="30"/>
    </row>
    <row r="104" spans="1:10" s="28" customFormat="1" x14ac:dyDescent="0.3">
      <c r="A104"/>
      <c r="B104" s="16"/>
      <c r="C104" s="27"/>
      <c r="D104" s="27"/>
      <c r="E104" s="27"/>
      <c r="F104" s="27"/>
      <c r="G104" s="27"/>
      <c r="H104" s="27"/>
      <c r="I104" s="27"/>
      <c r="J104" s="27"/>
    </row>
    <row r="105" spans="1:10" x14ac:dyDescent="0.3">
      <c r="A105" t="s">
        <v>60</v>
      </c>
      <c r="B105" s="16" t="s">
        <v>14</v>
      </c>
      <c r="C105" s="30">
        <f>SUM('9. S1 DCBP'!E10)/2</f>
        <v>1337.92</v>
      </c>
      <c r="D105" s="30">
        <f>SUM('10. S2 DCBP'!E10)/2</f>
        <v>1337.92</v>
      </c>
      <c r="E105" s="27">
        <f>SUM('11. S3 DCBP'!E10)/2</f>
        <v>1337.92</v>
      </c>
      <c r="F105" s="27">
        <f>SUM('12. S4 DCBP'!E10)/2</f>
        <v>1523.2399999999998</v>
      </c>
      <c r="G105" s="27">
        <f>SUM('13. S5 DCBP'!E10)/2</f>
        <v>1523.2399999999998</v>
      </c>
      <c r="H105" s="27">
        <f>SUM('14. S6 DCBP'!E10)/2</f>
        <v>1523.2399999999998</v>
      </c>
      <c r="I105" s="27">
        <f>SUM('15. S7 DCBP'!E10)/2</f>
        <v>1523.2399999999998</v>
      </c>
      <c r="J105" s="27">
        <f>SUM('16. S8 DCBP'!E10)/2</f>
        <v>1523.2399999999998</v>
      </c>
    </row>
    <row r="106" spans="1:10" s="28" customFormat="1" x14ac:dyDescent="0.3">
      <c r="A106"/>
      <c r="B106" s="16" t="s">
        <v>15</v>
      </c>
      <c r="C106" s="30">
        <f>SUM('9. S1 DCBP'!E11)/2</f>
        <v>1580.6400000000003</v>
      </c>
      <c r="D106" s="30">
        <f>SUM('10. S2 DCBP'!E11)/2</f>
        <v>1580.6400000000003</v>
      </c>
      <c r="E106" s="27">
        <f>SUM('11. S3 DCBP'!E11)/2</f>
        <v>1580.6400000000003</v>
      </c>
      <c r="F106" s="27">
        <f>SUM('12. S4 DCBP'!E11)/2</f>
        <v>1799.58</v>
      </c>
      <c r="G106" s="27">
        <f>SUM('13. S5 DCBP'!E11)/2</f>
        <v>1799.58</v>
      </c>
      <c r="H106" s="27">
        <f>SUM('14. S6 DCBP'!E11)/2</f>
        <v>1799.58</v>
      </c>
      <c r="I106" s="27">
        <f>SUM('15. S7 DCBP'!E11)/2</f>
        <v>1799.58</v>
      </c>
      <c r="J106" s="27">
        <f>SUM('16. S8 DCBP'!E11)/2</f>
        <v>1799.58</v>
      </c>
    </row>
    <row r="107" spans="1:10" s="28" customFormat="1" x14ac:dyDescent="0.3">
      <c r="A107"/>
      <c r="B107" s="16" t="s">
        <v>16</v>
      </c>
      <c r="C107" s="30">
        <f>SUM('9. S1 DCBP'!E12)/2</f>
        <v>1687.2000000000003</v>
      </c>
      <c r="D107" s="30">
        <f>SUM('10. S2 DCBP'!E12)/2</f>
        <v>1687.2000000000003</v>
      </c>
      <c r="E107" s="27">
        <f>SUM('11. S3 DCBP'!E12)/2</f>
        <v>1687.2000000000003</v>
      </c>
      <c r="F107" s="27">
        <f>SUM('12. S4 DCBP'!E12)/2</f>
        <v>1920.8999999999996</v>
      </c>
      <c r="G107" s="27">
        <f>SUM('13. S5 DCBP'!E12)/2</f>
        <v>1920.8999999999996</v>
      </c>
      <c r="H107" s="27">
        <f>SUM('14. S6 DCBP'!E12)/2</f>
        <v>1920.8999999999996</v>
      </c>
      <c r="I107" s="27">
        <f>SUM('15. S7 DCBP'!E12)/2</f>
        <v>1920.8999999999996</v>
      </c>
      <c r="J107" s="27">
        <f>SUM('16. S8 DCBP'!E12)/2</f>
        <v>1920.8999999999996</v>
      </c>
    </row>
    <row r="108" spans="1:10" s="28" customFormat="1" x14ac:dyDescent="0.3">
      <c r="A108"/>
      <c r="B108" s="16" t="s">
        <v>17</v>
      </c>
      <c r="C108" s="30">
        <f>SUM('9. S1 DCBP'!E13)/2</f>
        <v>503.20000000000005</v>
      </c>
      <c r="D108" s="30">
        <f>SUM('10. S2 DCBP'!E13)/2</f>
        <v>503.20000000000005</v>
      </c>
      <c r="E108" s="27">
        <f>SUM('11. S3 DCBP'!E13)/2</f>
        <v>503.20000000000005</v>
      </c>
      <c r="F108" s="27">
        <f>SUM('12. S4 DCBP'!E13)/2</f>
        <v>572.89999999999986</v>
      </c>
      <c r="G108" s="27">
        <f>SUM('13. S5 DCBP'!E13)/2</f>
        <v>572.89999999999986</v>
      </c>
      <c r="H108" s="27">
        <f>SUM('14. S6 DCBP'!E13)/2</f>
        <v>572.89999999999986</v>
      </c>
      <c r="I108" s="27">
        <f>SUM('15. S7 DCBP'!E13)/2</f>
        <v>572.89999999999986</v>
      </c>
      <c r="J108" s="27">
        <f>SUM('16. S8 DCBP'!E13)/2</f>
        <v>572.89999999999986</v>
      </c>
    </row>
    <row r="109" spans="1:10" s="28" customFormat="1" x14ac:dyDescent="0.3">
      <c r="A109"/>
      <c r="B109" s="16" t="s">
        <v>18</v>
      </c>
      <c r="C109" s="30">
        <f>SUM('9. S1 DCBP'!E14)/2</f>
        <v>914.64000000000033</v>
      </c>
      <c r="D109" s="30">
        <f>SUM('10. S2 DCBP'!E14)/2</f>
        <v>914.64000000000033</v>
      </c>
      <c r="E109" s="27">
        <f>SUM('11. S3 DCBP'!E14)/2</f>
        <v>914.64000000000033</v>
      </c>
      <c r="F109" s="27">
        <f>SUM('12. S4 DCBP'!E14)/2</f>
        <v>1041.33</v>
      </c>
      <c r="G109" s="27">
        <f>SUM('13. S5 DCBP'!E14)/2</f>
        <v>1041.33</v>
      </c>
      <c r="H109" s="27">
        <f>SUM('14. S6 DCBP'!E14)/2</f>
        <v>1041.33</v>
      </c>
      <c r="I109" s="27">
        <f>SUM('15. S7 DCBP'!E14)/2</f>
        <v>1041.33</v>
      </c>
      <c r="J109" s="27">
        <f>SUM('16. S8 DCBP'!E14)/2</f>
        <v>1041.33</v>
      </c>
    </row>
    <row r="110" spans="1:10" s="28" customFormat="1" x14ac:dyDescent="0.3">
      <c r="A110"/>
      <c r="B110" s="16" t="s">
        <v>379</v>
      </c>
      <c r="C110" s="30">
        <f>SUM('9. S1 DCBP'!E15)/2</f>
        <v>1181.04</v>
      </c>
      <c r="D110" s="30">
        <f>SUM('10. S2 DCBP'!E15)/2</f>
        <v>1181.04</v>
      </c>
      <c r="E110" s="27">
        <f>SUM('11. S3 DCBP'!E15)/2</f>
        <v>1181.04</v>
      </c>
      <c r="F110" s="27">
        <f>SUM('12. S4 DCBP'!E15)/2</f>
        <v>1344.6299999999997</v>
      </c>
      <c r="G110" s="27">
        <f>SUM('13. S5 DCBP'!E15)/2</f>
        <v>1344.6299999999997</v>
      </c>
      <c r="H110" s="27">
        <f>SUM('14. S6 DCBP'!E15)/2</f>
        <v>1344.6299999999997</v>
      </c>
      <c r="I110" s="27">
        <f>SUM('15. S7 DCBP'!E15)/2</f>
        <v>1344.6299999999997</v>
      </c>
      <c r="J110" s="27">
        <f>SUM('16. S8 DCBP'!E15)/2</f>
        <v>1344.6299999999997</v>
      </c>
    </row>
    <row r="111" spans="1:10" s="22" customFormat="1" x14ac:dyDescent="0.3">
      <c r="A111" s="26" t="s">
        <v>115</v>
      </c>
      <c r="B111" s="15"/>
      <c r="C111" s="54">
        <f t="shared" ref="C111:J111" si="10">SUM(C105:C110)</f>
        <v>7204.64</v>
      </c>
      <c r="D111" s="54">
        <f t="shared" si="10"/>
        <v>7204.64</v>
      </c>
      <c r="E111" s="54">
        <f t="shared" si="10"/>
        <v>7204.64</v>
      </c>
      <c r="F111" s="54">
        <f t="shared" si="10"/>
        <v>8202.5799999999981</v>
      </c>
      <c r="G111" s="54">
        <f t="shared" si="10"/>
        <v>8202.5799999999981</v>
      </c>
      <c r="H111" s="54">
        <f t="shared" si="10"/>
        <v>8202.5799999999981</v>
      </c>
      <c r="I111" s="54">
        <f t="shared" si="10"/>
        <v>8202.5799999999981</v>
      </c>
      <c r="J111" s="54">
        <f t="shared" si="10"/>
        <v>8202.5799999999981</v>
      </c>
    </row>
    <row r="112" spans="1:10" s="28" customFormat="1" x14ac:dyDescent="0.3">
      <c r="A112"/>
      <c r="B112" s="16"/>
      <c r="C112" s="27"/>
      <c r="D112" s="27"/>
      <c r="E112" s="27"/>
      <c r="F112" s="27"/>
      <c r="G112" s="27"/>
      <c r="H112" s="27"/>
      <c r="I112" s="27"/>
      <c r="J112" s="27"/>
    </row>
    <row r="113" spans="1:10" x14ac:dyDescent="0.3">
      <c r="A113" t="s">
        <v>61</v>
      </c>
      <c r="B113" s="16" t="s">
        <v>14</v>
      </c>
      <c r="C113" s="30">
        <f>SUM('9. S1 DCBP'!U10)/5</f>
        <v>1474.0800000000004</v>
      </c>
      <c r="D113" s="30">
        <f>SUM('10. S2 DCBP'!U10)/5</f>
        <v>1294.8</v>
      </c>
      <c r="E113" s="27">
        <f>SUM('11. S3 DCBP'!U10)/5</f>
        <v>1643.4</v>
      </c>
      <c r="F113" s="27">
        <f>SUM('12. S4 DCBP'!U10)/5</f>
        <v>1678.2599999999998</v>
      </c>
      <c r="G113" s="27">
        <f>SUM('13. S5 DCBP'!U10)/5</f>
        <v>1593.6</v>
      </c>
      <c r="H113" s="27">
        <f>SUM('14. S6 DCBP'!U10)/5</f>
        <v>1508.94</v>
      </c>
      <c r="I113" s="27">
        <f>SUM('15. S7 DCBP'!U10)/5</f>
        <v>1837.6200000000001</v>
      </c>
      <c r="J113" s="27">
        <f>SUM('16. S8 DCBP'!U10)/5</f>
        <v>1837.6200000000001</v>
      </c>
    </row>
    <row r="114" spans="1:10" s="28" customFormat="1" x14ac:dyDescent="0.3">
      <c r="A114"/>
      <c r="B114" s="16" t="s">
        <v>15</v>
      </c>
      <c r="C114" s="30">
        <f>SUM('9. S1 DCBP'!U11)/5</f>
        <v>1888.4800000000002</v>
      </c>
      <c r="D114" s="30">
        <f>SUM('10. S2 DCBP'!U11)/5</f>
        <v>1658.8</v>
      </c>
      <c r="E114" s="27">
        <f>SUM('11. S3 DCBP'!U11)/5</f>
        <v>2105.4</v>
      </c>
      <c r="F114" s="27">
        <f>SUM('12. S4 DCBP'!U11)/5</f>
        <v>2150.06</v>
      </c>
      <c r="G114" s="27">
        <f>SUM('13. S5 DCBP'!U11)/5</f>
        <v>2041.6</v>
      </c>
      <c r="H114" s="27">
        <f>SUM('14. S6 DCBP'!U11)/5</f>
        <v>1933.14</v>
      </c>
      <c r="I114" s="27">
        <f>SUM('15. S7 DCBP'!U11)/5</f>
        <v>2354.2199999999998</v>
      </c>
      <c r="J114" s="27">
        <f>SUM('16. S8 DCBP'!U11)/5</f>
        <v>2354.2199999999998</v>
      </c>
    </row>
    <row r="115" spans="1:10" s="28" customFormat="1" x14ac:dyDescent="0.3">
      <c r="A115"/>
      <c r="B115" s="16" t="s">
        <v>16</v>
      </c>
      <c r="C115" s="30">
        <f>SUM('9. S1 DCBP'!U12)/5</f>
        <v>1844.0800000000004</v>
      </c>
      <c r="D115" s="30">
        <f>SUM('10. S2 DCBP'!U12)/5</f>
        <v>1619.8</v>
      </c>
      <c r="E115" s="27">
        <f>SUM('11. S3 DCBP'!U12)/5</f>
        <v>2055.9</v>
      </c>
      <c r="F115" s="27">
        <f>SUM('12. S4 DCBP'!U12)/5</f>
        <v>2099.5099999999998</v>
      </c>
      <c r="G115" s="27">
        <f>SUM('13. S5 DCBP'!U12)/5</f>
        <v>1993.6</v>
      </c>
      <c r="H115" s="27">
        <f>SUM('14. S6 DCBP'!U12)/5</f>
        <v>1887.69</v>
      </c>
      <c r="I115" s="27">
        <f>SUM('15. S7 DCBP'!U12)/5</f>
        <v>2298.87</v>
      </c>
      <c r="J115" s="27">
        <f>SUM('16. S8 DCBP'!U12)/5</f>
        <v>2298.87</v>
      </c>
    </row>
    <row r="116" spans="1:10" s="28" customFormat="1" x14ac:dyDescent="0.3">
      <c r="A116"/>
      <c r="B116" s="16" t="s">
        <v>17</v>
      </c>
      <c r="C116" s="30">
        <f>SUM('9. S1 DCBP'!U13)/5</f>
        <v>639.36</v>
      </c>
      <c r="D116" s="30">
        <f>SUM('10. S2 DCBP'!U13)/5</f>
        <v>561.6</v>
      </c>
      <c r="E116" s="27">
        <f>SUM('11. S3 DCBP'!U13)/5</f>
        <v>712.8</v>
      </c>
      <c r="F116" s="27">
        <f>SUM('12. S4 DCBP'!U13)/5</f>
        <v>727.91999999999985</v>
      </c>
      <c r="G116" s="27">
        <f>SUM('13. S5 DCBP'!U13)/5</f>
        <v>691.19999999999982</v>
      </c>
      <c r="H116" s="27">
        <f>SUM('14. S6 DCBP'!U13)/5</f>
        <v>654.48000000000013</v>
      </c>
      <c r="I116" s="27">
        <f>SUM('15. S7 DCBP'!U13)/5</f>
        <v>797.04</v>
      </c>
      <c r="J116" s="27">
        <f>SUM('16. S8 DCBP'!U13)/5</f>
        <v>797.04</v>
      </c>
    </row>
    <row r="117" spans="1:10" s="28" customFormat="1" x14ac:dyDescent="0.3">
      <c r="A117"/>
      <c r="B117" s="16" t="s">
        <v>18</v>
      </c>
      <c r="C117" s="30">
        <f>SUM('9. S1 DCBP'!U14)/5</f>
        <v>1195.8400000000001</v>
      </c>
      <c r="D117" s="30">
        <f>SUM('10. S2 DCBP'!U14)/5</f>
        <v>1050.4000000000001</v>
      </c>
      <c r="E117" s="27">
        <f>SUM('11. S3 DCBP'!U14)/5</f>
        <v>1333.2</v>
      </c>
      <c r="F117" s="27">
        <f>SUM('12. S4 DCBP'!U14)/5</f>
        <v>1361.48</v>
      </c>
      <c r="G117" s="27">
        <f>SUM('13. S5 DCBP'!U14)/5</f>
        <v>1292.7999999999997</v>
      </c>
      <c r="H117" s="27">
        <f>SUM('14. S6 DCBP'!U14)/5</f>
        <v>1224.1200000000001</v>
      </c>
      <c r="I117" s="27">
        <f>SUM('15. S7 DCBP'!U14)/5</f>
        <v>1490.7599999999998</v>
      </c>
      <c r="J117" s="27">
        <f>SUM('16. S8 DCBP'!U14)/5</f>
        <v>1490.7599999999998</v>
      </c>
    </row>
    <row r="118" spans="1:10" s="28" customFormat="1" x14ac:dyDescent="0.3">
      <c r="A118"/>
      <c r="B118" s="16" t="s">
        <v>379</v>
      </c>
      <c r="C118" s="30">
        <f>SUM('9. S1 DCBP'!U15)/5</f>
        <v>1269.8400000000001</v>
      </c>
      <c r="D118" s="30">
        <f>SUM('10. S2 DCBP'!U15)/5</f>
        <v>1115.4000000000001</v>
      </c>
      <c r="E118" s="27">
        <f>SUM('11. S3 DCBP'!U15)/5</f>
        <v>1415.7</v>
      </c>
      <c r="F118" s="27">
        <f>SUM('12. S4 DCBP'!U15)/5</f>
        <v>1445.73</v>
      </c>
      <c r="G118" s="27">
        <f>SUM('13. S5 DCBP'!U15)/5</f>
        <v>1372.7999999999997</v>
      </c>
      <c r="H118" s="27">
        <f>SUM('14. S6 DCBP'!U15)/5</f>
        <v>1299.8700000000001</v>
      </c>
      <c r="I118" s="27">
        <f>SUM('15. S7 DCBP'!U15)/5</f>
        <v>1583.0099999999998</v>
      </c>
      <c r="J118" s="27">
        <f>SUM('16. S8 DCBP'!U15)/5</f>
        <v>1583.0099999999998</v>
      </c>
    </row>
    <row r="119" spans="1:10" s="22" customFormat="1" x14ac:dyDescent="0.3">
      <c r="A119" s="26" t="s">
        <v>116</v>
      </c>
      <c r="B119" s="15"/>
      <c r="C119" s="54">
        <f t="shared" ref="C119:J119" si="11">SUM(C113:C118)</f>
        <v>8311.68</v>
      </c>
      <c r="D119" s="54">
        <f t="shared" si="11"/>
        <v>7300.7999999999993</v>
      </c>
      <c r="E119" s="54">
        <f t="shared" si="11"/>
        <v>9266.4000000000015</v>
      </c>
      <c r="F119" s="54">
        <f t="shared" si="11"/>
        <v>9462.9599999999991</v>
      </c>
      <c r="G119" s="54">
        <f t="shared" si="11"/>
        <v>8985.5999999999985</v>
      </c>
      <c r="H119" s="54">
        <f t="shared" si="11"/>
        <v>8508.2400000000016</v>
      </c>
      <c r="I119" s="54">
        <f t="shared" si="11"/>
        <v>10361.52</v>
      </c>
      <c r="J119" s="54">
        <f t="shared" si="11"/>
        <v>10361.52</v>
      </c>
    </row>
    <row r="120" spans="1:10" s="28" customFormat="1" x14ac:dyDescent="0.3">
      <c r="A120"/>
      <c r="B120" s="16"/>
      <c r="C120" s="27"/>
      <c r="D120" s="27"/>
      <c r="E120" s="27"/>
      <c r="F120" s="27"/>
      <c r="G120" s="27"/>
      <c r="H120" s="27"/>
      <c r="I120" s="27"/>
      <c r="J120" s="27"/>
    </row>
    <row r="121" spans="1:10" x14ac:dyDescent="0.3">
      <c r="A121" t="s">
        <v>62</v>
      </c>
      <c r="B121" s="16" t="s">
        <v>14</v>
      </c>
      <c r="C121" s="30">
        <f>SUM('9. S1 DCBP'!M24)/5</f>
        <v>1722.7200000000005</v>
      </c>
      <c r="D121" s="30">
        <f>SUM('10. S2 DCBP'!M24)/5</f>
        <v>1292.0400000000002</v>
      </c>
      <c r="E121" s="30">
        <f>SUM('11. S3 DCBP'!M24)/5</f>
        <v>2112.66</v>
      </c>
      <c r="F121" s="27">
        <f>SUM('12. S4 DCBP'!M24)/5</f>
        <v>1961.3400000000001</v>
      </c>
      <c r="G121" s="27">
        <f>SUM('13. S5 DCBP'!M24)/5</f>
        <v>1763.4600000000005</v>
      </c>
      <c r="H121" s="27">
        <f>SUM('14. S6 DCBP'!M24)/5</f>
        <v>1553.94</v>
      </c>
      <c r="I121" s="27">
        <f>SUM('15. S7 DCBP'!M24)/5</f>
        <v>2328</v>
      </c>
      <c r="J121" s="27">
        <f>SUM('16. S8 DCBP'!M24)/5</f>
        <v>2328</v>
      </c>
    </row>
    <row r="122" spans="1:10" s="28" customFormat="1" x14ac:dyDescent="0.3">
      <c r="A122"/>
      <c r="B122" s="16" t="s">
        <v>15</v>
      </c>
      <c r="C122" s="30">
        <f>SUM('9. S1 DCBP'!M25)/5</f>
        <v>2338.4</v>
      </c>
      <c r="D122" s="30">
        <f>SUM('10. S2 DCBP'!M25)/5</f>
        <v>1753.8</v>
      </c>
      <c r="E122" s="30">
        <f>SUM('11. S3 DCBP'!M25)/5</f>
        <v>2867.7</v>
      </c>
      <c r="F122" s="27">
        <f>SUM('12. S4 DCBP'!M25)/5</f>
        <v>2662.3</v>
      </c>
      <c r="G122" s="27">
        <f>SUM('13. S5 DCBP'!M25)/5</f>
        <v>2393.7000000000007</v>
      </c>
      <c r="H122" s="27">
        <f>SUM('14. S6 DCBP'!M25)/5</f>
        <v>2109.3000000000002</v>
      </c>
      <c r="I122" s="27">
        <f>SUM('15. S7 DCBP'!M25)/5</f>
        <v>3160</v>
      </c>
      <c r="J122" s="27">
        <f>SUM('16. S8 DCBP'!M25)/5</f>
        <v>3160</v>
      </c>
    </row>
    <row r="123" spans="1:10" s="28" customFormat="1" x14ac:dyDescent="0.3">
      <c r="A123"/>
      <c r="B123" s="16" t="s">
        <v>16</v>
      </c>
      <c r="C123" s="30">
        <f>SUM('9. S1 DCBP'!M26)/5</f>
        <v>2128.2400000000002</v>
      </c>
      <c r="D123" s="30">
        <f>SUM('10. S2 DCBP'!M26)/5</f>
        <v>1596.1799999999996</v>
      </c>
      <c r="E123" s="30">
        <f>SUM('11. S3 DCBP'!M26)/5</f>
        <v>2609.9699999999998</v>
      </c>
      <c r="F123" s="27">
        <f>SUM('12. S4 DCBP'!M26)/5</f>
        <v>2423.0299999999997</v>
      </c>
      <c r="G123" s="27">
        <f>SUM('13. S5 DCBP'!M26)/5</f>
        <v>2178.5700000000006</v>
      </c>
      <c r="H123" s="27">
        <f>SUM('14. S6 DCBP'!M26)/5</f>
        <v>1919.7300000000002</v>
      </c>
      <c r="I123" s="27">
        <f>SUM('15. S7 DCBP'!M26)/5</f>
        <v>2876</v>
      </c>
      <c r="J123" s="27">
        <f>SUM('16. S8 DCBP'!M26)/5</f>
        <v>2876</v>
      </c>
    </row>
    <row r="124" spans="1:10" s="28" customFormat="1" x14ac:dyDescent="0.3">
      <c r="A124"/>
      <c r="B124" s="16" t="s">
        <v>17</v>
      </c>
      <c r="C124" s="30">
        <f>SUM('9. S1 DCBP'!M27)/5</f>
        <v>822.88000000000034</v>
      </c>
      <c r="D124" s="30">
        <f>SUM('10. S2 DCBP'!M27)/5</f>
        <v>617.15999999999985</v>
      </c>
      <c r="E124" s="30">
        <f>SUM('11. S3 DCBP'!M27)/5</f>
        <v>1009.1400000000001</v>
      </c>
      <c r="F124" s="27">
        <f>SUM('12. S4 DCBP'!M27)/5</f>
        <v>936.8599999999999</v>
      </c>
      <c r="G124" s="27">
        <f>SUM('13. S5 DCBP'!M27)/5</f>
        <v>842.34000000000015</v>
      </c>
      <c r="H124" s="27">
        <f>SUM('14. S6 DCBP'!M27)/5</f>
        <v>742.26000000000022</v>
      </c>
      <c r="I124" s="27">
        <f>SUM('15. S7 DCBP'!M27)/5</f>
        <v>1112</v>
      </c>
      <c r="J124" s="27">
        <f>SUM('16. S8 DCBP'!M27)/5</f>
        <v>1112</v>
      </c>
    </row>
    <row r="125" spans="1:10" s="28" customFormat="1" x14ac:dyDescent="0.3">
      <c r="A125"/>
      <c r="B125" s="16" t="s">
        <v>18</v>
      </c>
      <c r="C125" s="30">
        <f>SUM('9. S1 DCBP'!M28)/5</f>
        <v>1565.8400000000001</v>
      </c>
      <c r="D125" s="30">
        <f>SUM('10. S2 DCBP'!M28)/5</f>
        <v>1174.3799999999997</v>
      </c>
      <c r="E125" s="30">
        <f>SUM('11. S3 DCBP'!M28)/5</f>
        <v>1920.2699999999998</v>
      </c>
      <c r="F125" s="27">
        <f>SUM('12. S4 DCBP'!M28)/5</f>
        <v>1782.7299999999996</v>
      </c>
      <c r="G125" s="27">
        <f>SUM('13. S5 DCBP'!M28)/5</f>
        <v>1602.8700000000003</v>
      </c>
      <c r="H125" s="27">
        <f>SUM('14. S6 DCBP'!M28)/5</f>
        <v>1412.4300000000003</v>
      </c>
      <c r="I125" s="27">
        <f>SUM('15. S7 DCBP'!M28)/5</f>
        <v>2116</v>
      </c>
      <c r="J125" s="27">
        <f>SUM('16. S8 DCBP'!M28)/5</f>
        <v>2116</v>
      </c>
    </row>
    <row r="126" spans="1:10" s="28" customFormat="1" x14ac:dyDescent="0.3">
      <c r="A126"/>
      <c r="B126" s="16" t="s">
        <v>379</v>
      </c>
      <c r="C126" s="30">
        <f>SUM('9. S1 DCBP'!M29)/5</f>
        <v>1459.2800000000002</v>
      </c>
      <c r="D126" s="30">
        <f>SUM('10. S2 DCBP'!M29)/5</f>
        <v>1094.4599999999998</v>
      </c>
      <c r="E126" s="30">
        <f>SUM('11. S3 DCBP'!M29)/5</f>
        <v>1789.5899999999997</v>
      </c>
      <c r="F126" s="27">
        <f>SUM('12. S4 DCBP'!M29)/5</f>
        <v>1661.4099999999999</v>
      </c>
      <c r="G126" s="27">
        <f>SUM('13. S5 DCBP'!M29)/5</f>
        <v>1493.7900000000002</v>
      </c>
      <c r="H126" s="27">
        <f>SUM('14. S6 DCBP'!M29)/5</f>
        <v>1316.31</v>
      </c>
      <c r="I126" s="27">
        <f>SUM('15. S7 DCBP'!M29)/5</f>
        <v>1972</v>
      </c>
      <c r="J126" s="27">
        <f>SUM('16. S8 DCBP'!M29)/5</f>
        <v>1972</v>
      </c>
    </row>
    <row r="127" spans="1:10" s="22" customFormat="1" x14ac:dyDescent="0.3">
      <c r="A127" s="26" t="s">
        <v>117</v>
      </c>
      <c r="B127" s="15"/>
      <c r="C127" s="54">
        <f t="shared" ref="C127:J127" si="12">SUM(C121:C126)</f>
        <v>10037.360000000002</v>
      </c>
      <c r="D127" s="54">
        <f t="shared" si="12"/>
        <v>7528.0199999999995</v>
      </c>
      <c r="E127" s="54">
        <f t="shared" si="12"/>
        <v>12309.33</v>
      </c>
      <c r="F127" s="54">
        <f t="shared" si="12"/>
        <v>11427.669999999998</v>
      </c>
      <c r="G127" s="54">
        <f t="shared" si="12"/>
        <v>10274.730000000003</v>
      </c>
      <c r="H127" s="54">
        <f t="shared" si="12"/>
        <v>9053.9700000000012</v>
      </c>
      <c r="I127" s="54">
        <f t="shared" si="12"/>
        <v>13564</v>
      </c>
      <c r="J127" s="54">
        <f t="shared" si="12"/>
        <v>13564</v>
      </c>
    </row>
    <row r="128" spans="1:10" s="28" customFormat="1" x14ac:dyDescent="0.3">
      <c r="A128"/>
      <c r="B128" s="16"/>
      <c r="C128" s="27"/>
      <c r="D128" s="27"/>
      <c r="E128" s="27"/>
      <c r="F128" s="27"/>
      <c r="G128" s="27"/>
      <c r="H128" s="27"/>
      <c r="I128" s="27"/>
      <c r="J128" s="27"/>
    </row>
    <row r="129" spans="1:10" x14ac:dyDescent="0.3">
      <c r="A129" t="s">
        <v>63</v>
      </c>
      <c r="B129" s="16" t="s">
        <v>14</v>
      </c>
      <c r="C129" s="30">
        <f>SUM('9. S1 DCBP'!E39)/5</f>
        <v>1891.44</v>
      </c>
      <c r="D129" s="30">
        <f>SUM('10. S2 DCBP'!E39)/5</f>
        <v>1162.9800000000002</v>
      </c>
      <c r="E129" s="30">
        <f>SUM('11. S3 DCBP'!E39)/5</f>
        <v>2517.66</v>
      </c>
      <c r="F129" s="27">
        <f>SUM('12. S4 DCBP'!E39)/5</f>
        <v>2153.4299999999994</v>
      </c>
      <c r="G129" s="27">
        <f>SUM('13. S5 DCBP'!E39)/5</f>
        <v>1821.15</v>
      </c>
      <c r="H129" s="27">
        <f>SUM('14. S6 DCBP'!E39)/5</f>
        <v>1469.7</v>
      </c>
      <c r="I129" s="27">
        <f>SUM('15. S7 DCBP'!E39)/5</f>
        <v>2747.7</v>
      </c>
      <c r="J129" s="27">
        <f>SUM('16. S8 DCBP'!E39)/5</f>
        <v>2747.7</v>
      </c>
    </row>
    <row r="130" spans="1:10" s="28" customFormat="1" x14ac:dyDescent="0.3">
      <c r="A130"/>
      <c r="B130" s="16" t="s">
        <v>15</v>
      </c>
      <c r="C130" s="30">
        <f>SUM('9. S1 DCBP'!E40)/5</f>
        <v>2965.9199999999996</v>
      </c>
      <c r="D130" s="30">
        <f>SUM('10. S2 DCBP'!E40)/5</f>
        <v>1823.6400000000008</v>
      </c>
      <c r="E130" s="30">
        <f>SUM('11. S3 DCBP'!E40)/5</f>
        <v>3947.88</v>
      </c>
      <c r="F130" s="27">
        <f>SUM('12. S4 DCBP'!E40)/5</f>
        <v>3376.7399999999993</v>
      </c>
      <c r="G130" s="27">
        <f>SUM('13. S5 DCBP'!E40)/5</f>
        <v>2855.7</v>
      </c>
      <c r="H130" s="27">
        <f>SUM('14. S6 DCBP'!E40)/5</f>
        <v>2304.6</v>
      </c>
      <c r="I130" s="27">
        <f>SUM('15. S7 DCBP'!E40)/5</f>
        <v>4308.6000000000004</v>
      </c>
      <c r="J130" s="27">
        <f>SUM('16. S8 DCBP'!E40)/5</f>
        <v>4308.6000000000004</v>
      </c>
    </row>
    <row r="131" spans="1:10" s="28" customFormat="1" x14ac:dyDescent="0.3">
      <c r="A131"/>
      <c r="B131" s="16" t="s">
        <v>16</v>
      </c>
      <c r="C131" s="30">
        <f>SUM('9. S1 DCBP'!E41)/5</f>
        <v>2720.2400000000002</v>
      </c>
      <c r="D131" s="30">
        <f>SUM('10. S2 DCBP'!E41)/5</f>
        <v>1672.5800000000004</v>
      </c>
      <c r="E131" s="30">
        <f>SUM('11. S3 DCBP'!E41)/5</f>
        <v>3620.8599999999997</v>
      </c>
      <c r="F131" s="27">
        <f>SUM('12. S4 DCBP'!E41)/5</f>
        <v>3097.0299999999997</v>
      </c>
      <c r="G131" s="27">
        <f>SUM('13. S5 DCBP'!E41)/5</f>
        <v>2619.15</v>
      </c>
      <c r="H131" s="27">
        <f>SUM('14. S6 DCBP'!E41)/5</f>
        <v>2113.6999999999998</v>
      </c>
      <c r="I131" s="27">
        <f>SUM('15. S7 DCBP'!E41)/5</f>
        <v>3951.7000000000007</v>
      </c>
      <c r="J131" s="27">
        <f>SUM('16. S8 DCBP'!E41)/5</f>
        <v>3951.7000000000007</v>
      </c>
    </row>
    <row r="132" spans="1:10" s="28" customFormat="1" x14ac:dyDescent="0.3">
      <c r="A132"/>
      <c r="B132" s="16" t="s">
        <v>17</v>
      </c>
      <c r="C132" s="30">
        <f>SUM('9. S1 DCBP'!E42)/5</f>
        <v>1030.0800000000004</v>
      </c>
      <c r="D132" s="30">
        <f>SUM('10. S2 DCBP'!E42)/5</f>
        <v>633.36000000000024</v>
      </c>
      <c r="E132" s="30">
        <f>SUM('11. S3 DCBP'!E42)/5</f>
        <v>1371.1200000000001</v>
      </c>
      <c r="F132" s="27">
        <f>SUM('12. S4 DCBP'!E42)/5</f>
        <v>1172.7599999999998</v>
      </c>
      <c r="G132" s="27">
        <f>SUM('13. S5 DCBP'!E42)/5</f>
        <v>991.8</v>
      </c>
      <c r="H132" s="27">
        <f>SUM('14. S6 DCBP'!E42)/5</f>
        <v>800.4</v>
      </c>
      <c r="I132" s="27">
        <f>SUM('15. S7 DCBP'!E42)/5</f>
        <v>1496.4</v>
      </c>
      <c r="J132" s="27">
        <f>SUM('16. S8 DCBP'!E42)/5</f>
        <v>1496.4</v>
      </c>
    </row>
    <row r="133" spans="1:10" s="28" customFormat="1" x14ac:dyDescent="0.3">
      <c r="A133"/>
      <c r="B133" s="16" t="s">
        <v>18</v>
      </c>
      <c r="C133" s="30">
        <f>SUM('9. S1 DCBP'!E43)/5</f>
        <v>2288.0800000000004</v>
      </c>
      <c r="D133" s="30">
        <f>SUM('10. S2 DCBP'!E43)/5</f>
        <v>1406.8600000000006</v>
      </c>
      <c r="E133" s="30">
        <f>SUM('11. S3 DCBP'!E43)/5</f>
        <v>3045.6200000000003</v>
      </c>
      <c r="F133" s="27">
        <f>SUM('12. S4 DCBP'!E43)/5</f>
        <v>2605.0099999999998</v>
      </c>
      <c r="G133" s="27">
        <f>SUM('13. S5 DCBP'!E43)/5</f>
        <v>2203.0500000000002</v>
      </c>
      <c r="H133" s="27">
        <f>SUM('14. S6 DCBP'!E43)/5</f>
        <v>1777.9</v>
      </c>
      <c r="I133" s="27">
        <f>SUM('15. S7 DCBP'!E43)/5</f>
        <v>3323.9000000000005</v>
      </c>
      <c r="J133" s="27">
        <f>SUM('16. S8 DCBP'!E43)/5</f>
        <v>3323.9000000000005</v>
      </c>
    </row>
    <row r="134" spans="1:10" s="28" customFormat="1" x14ac:dyDescent="0.3">
      <c r="A134"/>
      <c r="B134" s="16" t="s">
        <v>379</v>
      </c>
      <c r="C134" s="30">
        <f>SUM('9. S1 DCBP'!E44)/5</f>
        <v>1731.6</v>
      </c>
      <c r="D134" s="30">
        <f>SUM('10. S2 DCBP'!E44)/5</f>
        <v>1064.7</v>
      </c>
      <c r="E134" s="30">
        <f>SUM('11. S3 DCBP'!E44)/5</f>
        <v>2304.9</v>
      </c>
      <c r="F134" s="27">
        <f>SUM('12. S4 DCBP'!E44)/5</f>
        <v>1971.45</v>
      </c>
      <c r="G134" s="27">
        <f>SUM('13. S5 DCBP'!E44)/5</f>
        <v>1667.25</v>
      </c>
      <c r="H134" s="27">
        <f>SUM('14. S6 DCBP'!E44)/5</f>
        <v>1345.5</v>
      </c>
      <c r="I134" s="27">
        <f>SUM('15. S7 DCBP'!E44)/5</f>
        <v>2515.5</v>
      </c>
      <c r="J134" s="27">
        <f>SUM('16. S8 DCBP'!E44)/5</f>
        <v>2515.5</v>
      </c>
    </row>
    <row r="135" spans="1:10" s="22" customFormat="1" x14ac:dyDescent="0.3">
      <c r="A135" s="26" t="s">
        <v>118</v>
      </c>
      <c r="B135" s="15"/>
      <c r="C135" s="54">
        <f t="shared" ref="C135:J135" si="13">SUM(C129:C134)</f>
        <v>12627.36</v>
      </c>
      <c r="D135" s="54">
        <f t="shared" si="13"/>
        <v>7764.1200000000017</v>
      </c>
      <c r="E135" s="54">
        <f t="shared" si="13"/>
        <v>16808.04</v>
      </c>
      <c r="F135" s="54">
        <f t="shared" si="13"/>
        <v>14376.419999999998</v>
      </c>
      <c r="G135" s="54">
        <f t="shared" si="13"/>
        <v>12158.099999999999</v>
      </c>
      <c r="H135" s="54">
        <f t="shared" si="13"/>
        <v>9811.7999999999993</v>
      </c>
      <c r="I135" s="54">
        <f t="shared" si="13"/>
        <v>18343.8</v>
      </c>
      <c r="J135" s="54">
        <f t="shared" si="13"/>
        <v>18343.8</v>
      </c>
    </row>
    <row r="136" spans="1:10" s="28" customFormat="1" x14ac:dyDescent="0.3">
      <c r="A136"/>
      <c r="B136" s="16"/>
      <c r="C136" s="27"/>
      <c r="D136" s="27"/>
      <c r="E136" s="27"/>
      <c r="F136" s="27"/>
      <c r="G136" s="27"/>
      <c r="H136" s="27"/>
      <c r="I136" s="27"/>
      <c r="J136" s="27"/>
    </row>
    <row r="137" spans="1:10" x14ac:dyDescent="0.3">
      <c r="A137" t="s">
        <v>109</v>
      </c>
      <c r="B137" s="16" t="s">
        <v>14</v>
      </c>
      <c r="C137" s="30">
        <f>SUM('9. S1 DCBP'!U39)/5</f>
        <v>2193.3600000000006</v>
      </c>
      <c r="D137" s="30">
        <f>SUM('10. S2 DCBP'!U39)/5</f>
        <v>1044.81</v>
      </c>
      <c r="E137" s="30">
        <f>SUM('11. S3 DCBP'!U39)/5</f>
        <v>3141.84</v>
      </c>
      <c r="F137" s="27">
        <f>SUM('12. S4 DCBP'!U39)/5</f>
        <v>2497.1699999999996</v>
      </c>
      <c r="G137" s="27">
        <f>SUM('13. S5 DCBP'!U39)/5</f>
        <v>1978.4700000000005</v>
      </c>
      <c r="H137" s="27">
        <f>SUM('14. S6 DCBP'!U39)/5</f>
        <v>1415.31</v>
      </c>
      <c r="I137" s="27">
        <f>SUM('15. S7 DCBP'!U39)/5</f>
        <v>3386.37</v>
      </c>
      <c r="J137" s="27">
        <f>SUM('16. S8 DCBP'!U39)/5</f>
        <v>3386.37</v>
      </c>
    </row>
    <row r="138" spans="1:10" s="28" customFormat="1" x14ac:dyDescent="0.3">
      <c r="A138"/>
      <c r="B138" s="16" t="s">
        <v>15</v>
      </c>
      <c r="C138" s="30">
        <f>SUM('9. S1 DCBP'!U40)/5</f>
        <v>3546.0800000000004</v>
      </c>
      <c r="D138" s="30">
        <f>SUM('10. S2 DCBP'!U40)/5</f>
        <v>1689.1800000000003</v>
      </c>
      <c r="E138" s="30">
        <f>SUM('11. S3 DCBP'!U40)/5</f>
        <v>5079.5200000000013</v>
      </c>
      <c r="F138" s="27">
        <f>SUM('12. S4 DCBP'!U40)/5</f>
        <v>4037.2599999999993</v>
      </c>
      <c r="G138" s="27">
        <f>SUM('13. S5 DCBP'!U40)/5</f>
        <v>3198.6600000000008</v>
      </c>
      <c r="H138" s="27">
        <f>SUM('14. S6 DCBP'!U40)/5</f>
        <v>2288.1799999999989</v>
      </c>
      <c r="I138" s="27">
        <f>SUM('15. S7 DCBP'!U40)/5</f>
        <v>5474.86</v>
      </c>
      <c r="J138" s="27">
        <f>SUM('16. S8 DCBP'!U40)/5</f>
        <v>5474.86</v>
      </c>
    </row>
    <row r="139" spans="1:10" s="28" customFormat="1" x14ac:dyDescent="0.3">
      <c r="A139"/>
      <c r="B139" s="16" t="s">
        <v>16</v>
      </c>
      <c r="C139" s="30">
        <f>SUM('9. S1 DCBP'!U41)/5</f>
        <v>3146.4800000000005</v>
      </c>
      <c r="D139" s="30">
        <f>SUM('10. S2 DCBP'!U41)/5</f>
        <v>1498.8300000000004</v>
      </c>
      <c r="E139" s="30">
        <f>SUM('11. S3 DCBP'!U41)/5</f>
        <v>4507.1200000000008</v>
      </c>
      <c r="F139" s="27">
        <f>SUM('12. S4 DCBP'!U41)/5</f>
        <v>3582.309999999999</v>
      </c>
      <c r="G139" s="27">
        <f>SUM('13. S5 DCBP'!U41)/5</f>
        <v>2838.2100000000005</v>
      </c>
      <c r="H139" s="27">
        <f>SUM('14. S6 DCBP'!U41)/5</f>
        <v>2030.3299999999988</v>
      </c>
      <c r="I139" s="27">
        <f>SUM('15. S7 DCBP'!U41)/5</f>
        <v>4857.91</v>
      </c>
      <c r="J139" s="27">
        <f>SUM('16. S8 DCBP'!U41)/5</f>
        <v>4857.91</v>
      </c>
    </row>
    <row r="140" spans="1:10" s="28" customFormat="1" x14ac:dyDescent="0.3">
      <c r="A140"/>
      <c r="B140" s="16" t="s">
        <v>17</v>
      </c>
      <c r="C140" s="30">
        <f>SUM('9. S1 DCBP'!U42)/5</f>
        <v>1237.2800000000002</v>
      </c>
      <c r="D140" s="30">
        <f>SUM('10. S2 DCBP'!U42)/5</f>
        <v>589.38000000000034</v>
      </c>
      <c r="E140" s="30">
        <f>SUM('11. S3 DCBP'!U42)/5</f>
        <v>1772.3200000000002</v>
      </c>
      <c r="F140" s="27">
        <f>SUM('12. S4 DCBP'!U42)/5</f>
        <v>1408.6599999999999</v>
      </c>
      <c r="G140" s="27">
        <f>SUM('13. S5 DCBP'!U42)/5</f>
        <v>1116.0600000000002</v>
      </c>
      <c r="H140" s="27">
        <f>SUM('14. S6 DCBP'!U42)/5</f>
        <v>798.37999999999954</v>
      </c>
      <c r="I140" s="27">
        <f>SUM('15. S7 DCBP'!U42)/5</f>
        <v>1910.2599999999998</v>
      </c>
      <c r="J140" s="27">
        <f>SUM('16. S8 DCBP'!U42)/5</f>
        <v>1910.2599999999998</v>
      </c>
    </row>
    <row r="141" spans="1:10" s="28" customFormat="1" x14ac:dyDescent="0.3">
      <c r="A141"/>
      <c r="B141" s="16" t="s">
        <v>18</v>
      </c>
      <c r="C141" s="30">
        <f>SUM('9. S1 DCBP'!U43)/5</f>
        <v>2880.0800000000004</v>
      </c>
      <c r="D141" s="30">
        <f>SUM('10. S2 DCBP'!U43)/5</f>
        <v>1371.9300000000003</v>
      </c>
      <c r="E141" s="30">
        <f>SUM('11. S3 DCBP'!U43)/5</f>
        <v>4125.5200000000004</v>
      </c>
      <c r="F141" s="27">
        <f>SUM('12. S4 DCBP'!U43)/5</f>
        <v>3279.0099999999998</v>
      </c>
      <c r="G141" s="27">
        <f>SUM('13. S5 DCBP'!U43)/5</f>
        <v>2597.9100000000008</v>
      </c>
      <c r="H141" s="27">
        <f>SUM('14. S6 DCBP'!U43)/5</f>
        <v>1858.4299999999989</v>
      </c>
      <c r="I141" s="27">
        <f>SUM('15. S7 DCBP'!U43)/5</f>
        <v>4446.6099999999997</v>
      </c>
      <c r="J141" s="27">
        <f>SUM('16. S8 DCBP'!U43)/5</f>
        <v>4446.6099999999997</v>
      </c>
    </row>
    <row r="142" spans="1:10" s="28" customFormat="1" x14ac:dyDescent="0.3">
      <c r="A142"/>
      <c r="B142" s="16" t="s">
        <v>379</v>
      </c>
      <c r="C142" s="30">
        <f>SUM('9. S1 DCBP'!U44)/5</f>
        <v>2003.9200000000005</v>
      </c>
      <c r="D142" s="30">
        <f>SUM('10. S2 DCBP'!U44)/5</f>
        <v>954.57000000000039</v>
      </c>
      <c r="E142" s="30">
        <f>SUM('11. S3 DCBP'!U44)/5</f>
        <v>2870.4800000000005</v>
      </c>
      <c r="F142" s="27">
        <f>SUM('12. S4 DCBP'!U44)/5</f>
        <v>2281.4899999999993</v>
      </c>
      <c r="G142" s="27">
        <f>SUM('13. S5 DCBP'!U44)/5</f>
        <v>1807.5900000000001</v>
      </c>
      <c r="H142" s="27">
        <f>SUM('14. S6 DCBP'!U44)/5</f>
        <v>1293.0699999999997</v>
      </c>
      <c r="I142" s="27">
        <f>SUM('15. S7 DCBP'!U44)/5</f>
        <v>3093.8899999999994</v>
      </c>
      <c r="J142" s="27">
        <f>SUM('16. S8 DCBP'!U44)/5</f>
        <v>3093.8899999999994</v>
      </c>
    </row>
    <row r="143" spans="1:10" s="22" customFormat="1" x14ac:dyDescent="0.3">
      <c r="A143" s="26" t="s">
        <v>119</v>
      </c>
      <c r="B143" s="15"/>
      <c r="C143" s="54">
        <f t="shared" ref="C143:J143" si="14">SUM(C137:C142)</f>
        <v>15007.200000000003</v>
      </c>
      <c r="D143" s="54">
        <f t="shared" si="14"/>
        <v>7148.7000000000016</v>
      </c>
      <c r="E143" s="54">
        <f t="shared" si="14"/>
        <v>21496.799999999999</v>
      </c>
      <c r="F143" s="54">
        <f t="shared" si="14"/>
        <v>17085.899999999998</v>
      </c>
      <c r="G143" s="54">
        <f t="shared" si="14"/>
        <v>13536.900000000001</v>
      </c>
      <c r="H143" s="54">
        <f t="shared" si="14"/>
        <v>9683.6999999999953</v>
      </c>
      <c r="I143" s="54">
        <f t="shared" si="14"/>
        <v>23169.899999999998</v>
      </c>
      <c r="J143" s="54">
        <f t="shared" si="14"/>
        <v>23169.899999999998</v>
      </c>
    </row>
    <row r="145" spans="1:10" x14ac:dyDescent="0.3">
      <c r="A145" t="s">
        <v>64</v>
      </c>
      <c r="B145" s="16" t="s">
        <v>14</v>
      </c>
      <c r="C145" s="30">
        <f>SUM('9. S1 DCBP'!G10)/2</f>
        <v>429.62400543109311</v>
      </c>
      <c r="D145" s="30">
        <f>SUM('10. S2 DCBP'!G10)/2</f>
        <v>429.62400543109311</v>
      </c>
      <c r="E145" s="30">
        <f>SUM('11. S3 DCBP'!G10)/2</f>
        <v>429.62400543109311</v>
      </c>
      <c r="F145" s="30">
        <f>SUM('12. S4 DCBP'!G10)/2</f>
        <v>472.72965517241369</v>
      </c>
      <c r="G145" s="30">
        <f>SUM('13. S5 DCBP'!G10)/2</f>
        <v>472.72965517241369</v>
      </c>
      <c r="H145" s="30">
        <f>SUM('14. S6 DCBP'!G10)/2</f>
        <v>472.72965517241369</v>
      </c>
      <c r="I145" s="30">
        <f>SUM('15. S7 DCBP'!G10)/2</f>
        <v>472.72965517241369</v>
      </c>
      <c r="J145" s="30">
        <f>SUM('16. S8 DCBP'!G10)/2</f>
        <v>472.72965517241369</v>
      </c>
    </row>
    <row r="146" spans="1:10" x14ac:dyDescent="0.3">
      <c r="B146" s="16" t="s">
        <v>15</v>
      </c>
      <c r="C146" s="30">
        <f>SUM('9. S1 DCBP'!G11)/2</f>
        <v>507.56464358452149</v>
      </c>
      <c r="D146" s="30">
        <f>SUM('10. S2 DCBP'!G11)/2</f>
        <v>507.56464358452149</v>
      </c>
      <c r="E146" s="30">
        <f>SUM('11. S3 DCBP'!G11)/2</f>
        <v>507.56464358452149</v>
      </c>
      <c r="F146" s="30">
        <f>SUM('12. S4 DCBP'!G11)/2</f>
        <v>558.49034482758611</v>
      </c>
      <c r="G146" s="30">
        <f>SUM('13. S5 DCBP'!G11)/2</f>
        <v>558.49034482758611</v>
      </c>
      <c r="H146" s="30">
        <f>SUM('14. S6 DCBP'!G11)/2</f>
        <v>558.49034482758611</v>
      </c>
      <c r="I146" s="30">
        <f>SUM('15. S7 DCBP'!G11)/2</f>
        <v>558.49034482758611</v>
      </c>
      <c r="J146" s="30">
        <f>SUM('16. S8 DCBP'!G11)/2</f>
        <v>558.49034482758611</v>
      </c>
    </row>
    <row r="147" spans="1:10" x14ac:dyDescent="0.3">
      <c r="B147" s="16" t="s">
        <v>16</v>
      </c>
      <c r="C147" s="30">
        <f>SUM('9. S1 DCBP'!G12)/2</f>
        <v>541.78248472505106</v>
      </c>
      <c r="D147" s="30">
        <f>SUM('10. S2 DCBP'!G12)/2</f>
        <v>541.78248472505106</v>
      </c>
      <c r="E147" s="30">
        <f>SUM('11. S3 DCBP'!G12)/2</f>
        <v>541.78248472505106</v>
      </c>
      <c r="F147" s="30">
        <f>SUM('12. S4 DCBP'!G12)/2</f>
        <v>596.14137931034475</v>
      </c>
      <c r="G147" s="30">
        <f>SUM('13. S5 DCBP'!G12)/2</f>
        <v>596.14137931034475</v>
      </c>
      <c r="H147" s="30">
        <f>SUM('14. S6 DCBP'!G12)/2</f>
        <v>596.14137931034475</v>
      </c>
      <c r="I147" s="30">
        <f>SUM('15. S7 DCBP'!G12)/2</f>
        <v>596.14137931034475</v>
      </c>
      <c r="J147" s="30">
        <f>SUM('16. S8 DCBP'!G12)/2</f>
        <v>596.14137931034475</v>
      </c>
    </row>
    <row r="148" spans="1:10" x14ac:dyDescent="0.3">
      <c r="B148" s="16" t="s">
        <v>17</v>
      </c>
      <c r="C148" s="30">
        <f>SUM('9. S1 DCBP'!G13)/2</f>
        <v>161.5842498302784</v>
      </c>
      <c r="D148" s="30">
        <f>SUM('10. S2 DCBP'!G13)/2</f>
        <v>161.5842498302784</v>
      </c>
      <c r="E148" s="30">
        <f>SUM('11. S3 DCBP'!G13)/2</f>
        <v>161.5842498302784</v>
      </c>
      <c r="F148" s="30">
        <f>SUM('12. S4 DCBP'!G13)/2</f>
        <v>177.79655172413788</v>
      </c>
      <c r="G148" s="30">
        <f>SUM('13. S5 DCBP'!G13)/2</f>
        <v>177.79655172413788</v>
      </c>
      <c r="H148" s="30">
        <f>SUM('14. S6 DCBP'!G13)/2</f>
        <v>177.79655172413788</v>
      </c>
      <c r="I148" s="30">
        <f>SUM('15. S7 DCBP'!G13)/2</f>
        <v>177.79655172413788</v>
      </c>
      <c r="J148" s="30">
        <f>SUM('16. S8 DCBP'!G13)/2</f>
        <v>177.79655172413788</v>
      </c>
    </row>
    <row r="149" spans="1:10" x14ac:dyDescent="0.3">
      <c r="B149" s="16" t="s">
        <v>18</v>
      </c>
      <c r="C149" s="30">
        <f>SUM('9. S1 DCBP'!G14)/2</f>
        <v>293.70313645621195</v>
      </c>
      <c r="D149" s="30">
        <f>SUM('10. S2 DCBP'!G14)/2</f>
        <v>293.70313645621195</v>
      </c>
      <c r="E149" s="30">
        <f>SUM('11. S3 DCBP'!G14)/2</f>
        <v>293.70313645621195</v>
      </c>
      <c r="F149" s="30">
        <f>SUM('12. S4 DCBP'!G14)/2</f>
        <v>323.17137931034483</v>
      </c>
      <c r="G149" s="30">
        <f>SUM('13. S5 DCBP'!G14)/2</f>
        <v>323.17137931034483</v>
      </c>
      <c r="H149" s="30">
        <f>SUM('14. S6 DCBP'!G14)/2</f>
        <v>323.17137931034483</v>
      </c>
      <c r="I149" s="30">
        <f>SUM('15. S7 DCBP'!G14)/2</f>
        <v>323.17137931034483</v>
      </c>
      <c r="J149" s="30">
        <f>SUM('16. S8 DCBP'!G14)/2</f>
        <v>323.17137931034483</v>
      </c>
    </row>
    <row r="150" spans="1:10" x14ac:dyDescent="0.3">
      <c r="B150" s="16" t="s">
        <v>379</v>
      </c>
      <c r="C150" s="30">
        <f>SUM('9. S1 DCBP'!G15)/2</f>
        <v>379.24773930753565</v>
      </c>
      <c r="D150" s="30">
        <f>SUM('10. S2 DCBP'!G15)/2</f>
        <v>379.24773930753565</v>
      </c>
      <c r="E150" s="30">
        <f>SUM('11. S3 DCBP'!G15)/2</f>
        <v>379.24773930753565</v>
      </c>
      <c r="F150" s="30">
        <f>SUM('12. S4 DCBP'!G15)/2</f>
        <v>417.2989655172413</v>
      </c>
      <c r="G150" s="30">
        <f>SUM('13. S5 DCBP'!G15)/2</f>
        <v>417.2989655172413</v>
      </c>
      <c r="H150" s="30">
        <f>SUM('14. S6 DCBP'!G15)/2</f>
        <v>417.2989655172413</v>
      </c>
      <c r="I150" s="30">
        <f>SUM('15. S7 DCBP'!G15)/2</f>
        <v>417.2989655172413</v>
      </c>
      <c r="J150" s="30">
        <f>SUM('16. S8 DCBP'!G15)/2</f>
        <v>417.2989655172413</v>
      </c>
    </row>
    <row r="151" spans="1:10" s="26" customFormat="1" x14ac:dyDescent="0.3">
      <c r="A151" s="26" t="s">
        <v>125</v>
      </c>
      <c r="C151" s="54">
        <f t="shared" ref="C151:J151" si="15">SUM(C145:C150)</f>
        <v>2313.5062593346915</v>
      </c>
      <c r="D151" s="54">
        <f t="shared" si="15"/>
        <v>2313.5062593346915</v>
      </c>
      <c r="E151" s="54">
        <f t="shared" si="15"/>
        <v>2313.5062593346915</v>
      </c>
      <c r="F151" s="54">
        <f t="shared" si="15"/>
        <v>2545.6282758620687</v>
      </c>
      <c r="G151" s="54">
        <f t="shared" si="15"/>
        <v>2545.6282758620687</v>
      </c>
      <c r="H151" s="54">
        <f t="shared" si="15"/>
        <v>2545.6282758620687</v>
      </c>
      <c r="I151" s="54">
        <f t="shared" si="15"/>
        <v>2545.6282758620687</v>
      </c>
      <c r="J151" s="54">
        <f t="shared" si="15"/>
        <v>2545.6282758620687</v>
      </c>
    </row>
    <row r="152" spans="1:10" x14ac:dyDescent="0.3">
      <c r="C152" s="30"/>
      <c r="D152" s="30"/>
      <c r="E152" s="30"/>
      <c r="F152" s="30"/>
      <c r="G152" s="30"/>
      <c r="H152" s="30"/>
      <c r="I152" s="30"/>
      <c r="J152" s="30"/>
    </row>
    <row r="153" spans="1:10" x14ac:dyDescent="0.3">
      <c r="A153" t="s">
        <v>65</v>
      </c>
      <c r="B153" s="16" t="s">
        <v>14</v>
      </c>
      <c r="C153" s="30">
        <f>SUM('9. S1 DCBP'!W10)/5</f>
        <v>473.34680244399203</v>
      </c>
      <c r="D153" s="30">
        <f>SUM('10. S2 DCBP'!W10)/5</f>
        <v>458.36589147286833</v>
      </c>
      <c r="E153" s="30">
        <f>SUM('11. S3 DCBP'!W10)/5</f>
        <v>470.38072805139183</v>
      </c>
      <c r="F153" s="30">
        <f>SUM('12. S4 DCBP'!W10)/5</f>
        <v>520.8393103448276</v>
      </c>
      <c r="G153" s="30">
        <f>SUM('13. S5 DCBP'!W10)/5</f>
        <v>521.91203765971773</v>
      </c>
      <c r="H153" s="30">
        <f>SUM('14. S6 DCBP'!W10)/5</f>
        <v>518.82188976377961</v>
      </c>
      <c r="I153" s="30">
        <f>SUM('15. S7 DCBP'!W10)/5</f>
        <v>631.83259842519692</v>
      </c>
      <c r="J153" s="30">
        <f>SUM('16. S8 DCBP'!W10)/5</f>
        <v>505.04567077592458</v>
      </c>
    </row>
    <row r="154" spans="1:10" x14ac:dyDescent="0.3">
      <c r="B154" s="16" t="s">
        <v>15</v>
      </c>
      <c r="C154" s="30">
        <f>SUM('9. S1 DCBP'!W11)/5</f>
        <v>606.41618465716238</v>
      </c>
      <c r="D154" s="30">
        <f>SUM('10. S2 DCBP'!W11)/5</f>
        <v>587.22377260981921</v>
      </c>
      <c r="E154" s="30">
        <f>SUM('11. S3 DCBP'!W11)/5</f>
        <v>602.6162740899357</v>
      </c>
      <c r="F154" s="30">
        <f>SUM('12. S4 DCBP'!W11)/5</f>
        <v>667.25999999999988</v>
      </c>
      <c r="G154" s="30">
        <f>SUM('13. S5 DCBP'!W11)/5</f>
        <v>668.6342972427708</v>
      </c>
      <c r="H154" s="30">
        <f>SUM('14. S6 DCBP'!W11)/5</f>
        <v>664.67543307086612</v>
      </c>
      <c r="I154" s="30">
        <f>SUM('15. S7 DCBP'!W11)/5</f>
        <v>809.45622047244092</v>
      </c>
      <c r="J154" s="30">
        <f>SUM('16. S8 DCBP'!W11)/5</f>
        <v>647.02638143582294</v>
      </c>
    </row>
    <row r="155" spans="1:10" x14ac:dyDescent="0.3">
      <c r="B155" s="16" t="s">
        <v>16</v>
      </c>
      <c r="C155" s="30">
        <f>SUM('9. S1 DCBP'!W12)/5</f>
        <v>592.15875084860841</v>
      </c>
      <c r="D155" s="30">
        <f>SUM('10. S2 DCBP'!W12)/5</f>
        <v>573.41757105943157</v>
      </c>
      <c r="E155" s="30">
        <f>SUM('11. S3 DCBP'!W12)/5</f>
        <v>588.44817987152032</v>
      </c>
      <c r="F155" s="30">
        <f>SUM('12. S4 DCBP'!W12)/5</f>
        <v>651.57206896551702</v>
      </c>
      <c r="G155" s="30">
        <f>SUM('13. S5 DCBP'!W12)/5</f>
        <v>652.91405514458654</v>
      </c>
      <c r="H155" s="30">
        <f>SUM('14. S6 DCBP'!W12)/5</f>
        <v>649.04826771653552</v>
      </c>
      <c r="I155" s="30">
        <f>SUM('15. S7 DCBP'!W12)/5</f>
        <v>790.4251181102361</v>
      </c>
      <c r="J155" s="30">
        <f>SUM('16. S8 DCBP'!W12)/5</f>
        <v>631.81416243654826</v>
      </c>
    </row>
    <row r="156" spans="1:10" x14ac:dyDescent="0.3">
      <c r="B156" s="16" t="s">
        <v>17</v>
      </c>
      <c r="C156" s="30">
        <f>SUM('9. S1 DCBP'!W13)/5</f>
        <v>205.30704684317726</v>
      </c>
      <c r="D156" s="30">
        <f>SUM('10. S2 DCBP'!W13)/5</f>
        <v>198.8093023255814</v>
      </c>
      <c r="E156" s="30">
        <f>SUM('11. S3 DCBP'!W13)/5</f>
        <v>204.02055674518206</v>
      </c>
      <c r="F156" s="30">
        <f>SUM('12. S4 DCBP'!W13)/5</f>
        <v>225.90620689655171</v>
      </c>
      <c r="G156" s="30">
        <f>SUM('13. S5 DCBP'!W13)/5</f>
        <v>226.37148621385342</v>
      </c>
      <c r="H156" s="30">
        <f>SUM('14. S6 DCBP'!W13)/5</f>
        <v>225.03118110236227</v>
      </c>
      <c r="I156" s="30">
        <f>SUM('15. S7 DCBP'!W13)/5</f>
        <v>274.04787401574805</v>
      </c>
      <c r="J156" s="30">
        <f>SUM('16. S8 DCBP'!W13)/5</f>
        <v>219.05595358955762</v>
      </c>
    </row>
    <row r="157" spans="1:10" x14ac:dyDescent="0.3">
      <c r="B157" s="16" t="s">
        <v>18</v>
      </c>
      <c r="C157" s="30">
        <f>SUM('9. S1 DCBP'!W14)/5</f>
        <v>384.00021724372039</v>
      </c>
      <c r="D157" s="30">
        <f>SUM('10. S2 DCBP'!W14)/5</f>
        <v>371.84702842377266</v>
      </c>
      <c r="E157" s="30">
        <f>SUM('11. S3 DCBP'!W14)/5</f>
        <v>381.59400428265525</v>
      </c>
      <c r="F157" s="30">
        <f>SUM('12. S4 DCBP'!W14)/5</f>
        <v>422.52827586206894</v>
      </c>
      <c r="G157" s="30">
        <f>SUM('13. S5 DCBP'!W14)/5</f>
        <v>423.39852051109608</v>
      </c>
      <c r="H157" s="30">
        <f>SUM('14. S6 DCBP'!W14)/5</f>
        <v>420.89165354330714</v>
      </c>
      <c r="I157" s="30">
        <f>SUM('15. S7 DCBP'!W14)/5</f>
        <v>512.57102362204716</v>
      </c>
      <c r="J157" s="30">
        <f>SUM('16. S8 DCBP'!W14)/5</f>
        <v>409.71576504713556</v>
      </c>
    </row>
    <row r="158" spans="1:10" x14ac:dyDescent="0.3">
      <c r="B158" s="16" t="s">
        <v>379</v>
      </c>
      <c r="C158" s="30">
        <f>SUM('9. S1 DCBP'!W15)/5</f>
        <v>407.76260692464365</v>
      </c>
      <c r="D158" s="30">
        <f>SUM('10. S2 DCBP'!W15)/5</f>
        <v>394.85736434108532</v>
      </c>
      <c r="E158" s="30">
        <f>SUM('11. S3 DCBP'!W15)/5</f>
        <v>405.20749464668097</v>
      </c>
      <c r="F158" s="30">
        <f>SUM('12. S4 DCBP'!W15)/5</f>
        <v>448.67482758620679</v>
      </c>
      <c r="G158" s="30">
        <f>SUM('13. S5 DCBP'!W15)/5</f>
        <v>449.59892400806984</v>
      </c>
      <c r="H158" s="30">
        <f>SUM('14. S6 DCBP'!W15)/5</f>
        <v>446.93692913385837</v>
      </c>
      <c r="I158" s="30">
        <f>SUM('15. S7 DCBP'!W15)/5</f>
        <v>544.28952755905505</v>
      </c>
      <c r="J158" s="30">
        <f>SUM('16. S8 DCBP'!W15)/5</f>
        <v>435.06946337926036</v>
      </c>
    </row>
    <row r="159" spans="1:10" s="26" customFormat="1" x14ac:dyDescent="0.3">
      <c r="A159" s="26" t="s">
        <v>126</v>
      </c>
      <c r="C159" s="54">
        <f t="shared" ref="C159:J159" si="16">SUM(C153:C158)</f>
        <v>2668.9916089613039</v>
      </c>
      <c r="D159" s="54">
        <f t="shared" si="16"/>
        <v>2584.5209302325588</v>
      </c>
      <c r="E159" s="54">
        <f t="shared" si="16"/>
        <v>2652.2672376873661</v>
      </c>
      <c r="F159" s="54">
        <f t="shared" si="16"/>
        <v>2936.780689655172</v>
      </c>
      <c r="G159" s="54">
        <f t="shared" si="16"/>
        <v>2942.8293207800948</v>
      </c>
      <c r="H159" s="54">
        <f t="shared" si="16"/>
        <v>2925.4053543307091</v>
      </c>
      <c r="I159" s="54">
        <f t="shared" si="16"/>
        <v>3562.6223622047241</v>
      </c>
      <c r="J159" s="54">
        <f t="shared" si="16"/>
        <v>2847.7273966642497</v>
      </c>
    </row>
    <row r="160" spans="1:10" x14ac:dyDescent="0.3">
      <c r="C160" s="30"/>
      <c r="D160" s="30"/>
      <c r="E160" s="30"/>
      <c r="F160" s="30"/>
      <c r="G160" s="30"/>
      <c r="H160" s="30"/>
      <c r="I160" s="30"/>
      <c r="J160" s="30"/>
    </row>
    <row r="161" spans="1:10" x14ac:dyDescent="0.3">
      <c r="A161" t="s">
        <v>66</v>
      </c>
      <c r="B161" s="16" t="s">
        <v>14</v>
      </c>
      <c r="C161" s="30">
        <f>SUM('9. S1 DCBP'!O24)/5</f>
        <v>553.18843177189433</v>
      </c>
      <c r="D161" s="30">
        <f>SUM('10. S2 DCBP'!O24)/5</f>
        <v>498.40363636363634</v>
      </c>
      <c r="E161" s="30">
        <f>SUM('11. S3 DCBP'!O24)/5</f>
        <v>526.57891891891904</v>
      </c>
      <c r="F161" s="30">
        <f>SUM('12. S4 DCBP'!O24)/5</f>
        <v>608.69172413793115</v>
      </c>
      <c r="G161" s="30">
        <f>SUM('13. S5 DCBP'!O24)/5</f>
        <v>606.33401574803179</v>
      </c>
      <c r="H161" s="30">
        <f>SUM('14. S6 DCBP'!O24)/5</f>
        <v>583.94000000000017</v>
      </c>
      <c r="I161" s="30">
        <f>SUM('15. S7 DCBP'!O24)/5</f>
        <v>874.81647940074913</v>
      </c>
      <c r="J161" s="30">
        <f>SUM('16. S8 DCBP'!O24)/5</f>
        <v>553.60975609756099</v>
      </c>
    </row>
    <row r="162" spans="1:10" x14ac:dyDescent="0.3">
      <c r="B162" s="16" t="s">
        <v>15</v>
      </c>
      <c r="C162" s="30">
        <f>SUM('9. S1 DCBP'!O25)/5</f>
        <v>750.89151391717587</v>
      </c>
      <c r="D162" s="30">
        <f>SUM('10. S2 DCBP'!O25)/5</f>
        <v>676.52727272727259</v>
      </c>
      <c r="E162" s="30">
        <f>SUM('11. S3 DCBP'!O25)/5</f>
        <v>714.77207207207209</v>
      </c>
      <c r="F162" s="30">
        <f>SUM('12. S4 DCBP'!O25)/5</f>
        <v>826.23103448275867</v>
      </c>
      <c r="G162" s="30">
        <f>SUM('13. S5 DCBP'!O25)/5</f>
        <v>823.03070866141752</v>
      </c>
      <c r="H162" s="30">
        <f>SUM('14. S6 DCBP'!O25)/5</f>
        <v>792.63333333333344</v>
      </c>
      <c r="I162" s="30">
        <f>SUM('15. S7 DCBP'!O25)/5</f>
        <v>1187.4656679151062</v>
      </c>
      <c r="J162" s="30">
        <f>SUM('16. S8 DCBP'!O25)/5</f>
        <v>751.46341463414649</v>
      </c>
    </row>
    <row r="163" spans="1:10" x14ac:dyDescent="0.3">
      <c r="B163" s="16" t="s">
        <v>16</v>
      </c>
      <c r="C163" s="30">
        <f>SUM('9. S1 DCBP'!O26)/5</f>
        <v>683.40632722335374</v>
      </c>
      <c r="D163" s="30">
        <f>SUM('10. S2 DCBP'!O26)/5</f>
        <v>615.72545454545434</v>
      </c>
      <c r="E163" s="30">
        <f>SUM('11. S3 DCBP'!O26)/5</f>
        <v>650.53306306306297</v>
      </c>
      <c r="F163" s="30">
        <f>SUM('12. S4 DCBP'!O26)/5</f>
        <v>751.97482758620686</v>
      </c>
      <c r="G163" s="30">
        <f>SUM('13. S5 DCBP'!O26)/5</f>
        <v>749.06212598425213</v>
      </c>
      <c r="H163" s="30">
        <f>SUM('14. S6 DCBP'!O26)/5</f>
        <v>721.39666666666687</v>
      </c>
      <c r="I163" s="30">
        <f>SUM('15. S7 DCBP'!O26)/5</f>
        <v>1080.7440699126096</v>
      </c>
      <c r="J163" s="30">
        <f>SUM('16. S8 DCBP'!O26)/5</f>
        <v>683.92682926829298</v>
      </c>
    </row>
    <row r="164" spans="1:10" x14ac:dyDescent="0.3">
      <c r="B164" s="16" t="s">
        <v>17</v>
      </c>
      <c r="C164" s="30">
        <f>SUM('9. S1 DCBP'!O27)/5</f>
        <v>264.237773251867</v>
      </c>
      <c r="D164" s="30">
        <f>SUM('10. S2 DCBP'!O27)/5</f>
        <v>238.06909090909085</v>
      </c>
      <c r="E164" s="30">
        <f>SUM('11. S3 DCBP'!O27)/5</f>
        <v>251.52738738738745</v>
      </c>
      <c r="F164" s="30">
        <f>SUM('12. S4 DCBP'!O27)/5</f>
        <v>290.74965517241372</v>
      </c>
      <c r="G164" s="30">
        <f>SUM('13. S5 DCBP'!O27)/5</f>
        <v>289.62346456692921</v>
      </c>
      <c r="H164" s="30">
        <f>SUM('14. S6 DCBP'!O27)/5</f>
        <v>278.92666666666673</v>
      </c>
      <c r="I164" s="30">
        <f>SUM('15. S7 DCBP'!O27)/5</f>
        <v>417.86766541822726</v>
      </c>
      <c r="J164" s="30">
        <f>SUM('16. S8 DCBP'!O27)/5</f>
        <v>264.43902439024384</v>
      </c>
    </row>
    <row r="165" spans="1:10" x14ac:dyDescent="0.3">
      <c r="B165" s="16" t="s">
        <v>18</v>
      </c>
      <c r="C165" s="30">
        <f>SUM('9. S1 DCBP'!O28)/5</f>
        <v>502.81216564833687</v>
      </c>
      <c r="D165" s="30">
        <f>SUM('10. S2 DCBP'!O28)/5</f>
        <v>453.01636363636345</v>
      </c>
      <c r="E165" s="30">
        <f>SUM('11. S3 DCBP'!O28)/5</f>
        <v>478.62585585585583</v>
      </c>
      <c r="F165" s="30">
        <f>SUM('12. S4 DCBP'!O28)/5</f>
        <v>553.26103448275842</v>
      </c>
      <c r="G165" s="30">
        <f>SUM('13. S5 DCBP'!O28)/5</f>
        <v>551.11803149606317</v>
      </c>
      <c r="H165" s="30">
        <f>SUM('14. S6 DCBP'!O28)/5</f>
        <v>530.76333333333355</v>
      </c>
      <c r="I165" s="30">
        <f>SUM('15. S7 DCBP'!O28)/5</f>
        <v>795.15106117353321</v>
      </c>
      <c r="J165" s="30">
        <f>SUM('16. S8 DCBP'!O28)/5</f>
        <v>503.19512195121951</v>
      </c>
    </row>
    <row r="166" spans="1:10" x14ac:dyDescent="0.3">
      <c r="B166" s="16" t="s">
        <v>379</v>
      </c>
      <c r="C166" s="30">
        <f>SUM('9. S1 DCBP'!O29)/5</f>
        <v>468.5943245078073</v>
      </c>
      <c r="D166" s="30">
        <f>SUM('10. S2 DCBP'!O29)/5</f>
        <v>422.18727272727267</v>
      </c>
      <c r="E166" s="30">
        <f>SUM('11. S3 DCBP'!O29)/5</f>
        <v>446.05396396396389</v>
      </c>
      <c r="F166" s="30">
        <f>SUM('12. S4 DCBP'!O29)/5</f>
        <v>515.6099999999999</v>
      </c>
      <c r="G166" s="30">
        <f>SUM('13. S5 DCBP'!O29)/5</f>
        <v>513.6128346456693</v>
      </c>
      <c r="H166" s="30">
        <f>SUM('14. S6 DCBP'!O29)/5</f>
        <v>494.64333333333326</v>
      </c>
      <c r="I166" s="30">
        <f>SUM('15. S7 DCBP'!O29)/5</f>
        <v>741.0387016229713</v>
      </c>
      <c r="J166" s="30">
        <f>SUM('16. S8 DCBP'!O29)/5</f>
        <v>468.95121951219517</v>
      </c>
    </row>
    <row r="167" spans="1:10" s="26" customFormat="1" x14ac:dyDescent="0.3">
      <c r="A167" s="26" t="s">
        <v>127</v>
      </c>
      <c r="C167" s="54">
        <f t="shared" ref="C167:J167" si="17">SUM(C161:C166)</f>
        <v>3223.1305363204351</v>
      </c>
      <c r="D167" s="54">
        <f t="shared" si="17"/>
        <v>2903.9290909090901</v>
      </c>
      <c r="E167" s="54">
        <f t="shared" si="17"/>
        <v>3068.091261261261</v>
      </c>
      <c r="F167" s="54">
        <f t="shared" si="17"/>
        <v>3546.5182758620685</v>
      </c>
      <c r="G167" s="54">
        <f t="shared" si="17"/>
        <v>3532.7811811023635</v>
      </c>
      <c r="H167" s="54">
        <f t="shared" si="17"/>
        <v>3402.3033333333342</v>
      </c>
      <c r="I167" s="54">
        <f t="shared" si="17"/>
        <v>5097.0836454431974</v>
      </c>
      <c r="J167" s="54">
        <f t="shared" si="17"/>
        <v>3225.5853658536589</v>
      </c>
    </row>
    <row r="168" spans="1:10" x14ac:dyDescent="0.3">
      <c r="C168" s="30"/>
      <c r="D168" s="30"/>
      <c r="E168" s="30"/>
      <c r="F168" s="30"/>
      <c r="G168" s="30"/>
      <c r="H168" s="30"/>
      <c r="I168" s="30"/>
      <c r="J168" s="30"/>
    </row>
    <row r="169" spans="1:10" x14ac:dyDescent="0.3">
      <c r="A169" t="s">
        <v>67</v>
      </c>
      <c r="B169" s="16" t="s">
        <v>14</v>
      </c>
      <c r="C169" s="30">
        <f>SUM('9. S1 DCBP'!G39)/5</f>
        <v>607.36668024439928</v>
      </c>
      <c r="D169" s="30">
        <f>SUM('10. S2 DCBP'!G39)/5</f>
        <v>483.27222676797209</v>
      </c>
      <c r="E169" s="30">
        <f>SUM('11. S3 DCBP'!G39)/5</f>
        <v>530.5566061562746</v>
      </c>
      <c r="F169" s="30">
        <f>SUM('12. S4 DCBP'!G39)/5</f>
        <v>668.30586206896533</v>
      </c>
      <c r="G169" s="30">
        <f>SUM('13. S5 DCBP'!G39)/5</f>
        <v>655.98685220729362</v>
      </c>
      <c r="H169" s="30">
        <f>SUM('14. S6 DCBP'!G39)/5</f>
        <v>596.9565320665082</v>
      </c>
      <c r="I169" s="30">
        <f>SUM('15. S7 DCBP'!G39)/5</f>
        <v>1116.0491686460807</v>
      </c>
      <c r="J169" s="30">
        <f>SUM('16. S8 DCBP'!G39)/5</f>
        <v>546.01730769230778</v>
      </c>
    </row>
    <row r="170" spans="1:10" x14ac:dyDescent="0.3">
      <c r="B170" s="16" t="s">
        <v>15</v>
      </c>
      <c r="C170" s="30">
        <f>SUM('9. S1 DCBP'!G40)/5</f>
        <v>952.39657841140547</v>
      </c>
      <c r="D170" s="30">
        <f>SUM('10. S2 DCBP'!G40)/5</f>
        <v>757.80715371128042</v>
      </c>
      <c r="E170" s="30">
        <f>SUM('11. S3 DCBP'!G40)/5</f>
        <v>831.95261247040253</v>
      </c>
      <c r="F170" s="30">
        <f>SUM('12. S4 DCBP'!G40)/5</f>
        <v>1047.9537931034479</v>
      </c>
      <c r="G170" s="30">
        <f>SUM('13. S5 DCBP'!G40)/5</f>
        <v>1028.636660268714</v>
      </c>
      <c r="H170" s="30">
        <f>SUM('14. S6 DCBP'!G40)/5</f>
        <v>936.07268408551067</v>
      </c>
      <c r="I170" s="30">
        <f>SUM('15. S7 DCBP'!G40)/5</f>
        <v>1750.0489311163897</v>
      </c>
      <c r="J170" s="30">
        <f>SUM('16. S8 DCBP'!G40)/5</f>
        <v>856.19615384615395</v>
      </c>
    </row>
    <row r="171" spans="1:10" x14ac:dyDescent="0.3">
      <c r="B171" s="16" t="s">
        <v>16</v>
      </c>
      <c r="C171" s="30">
        <f>SUM('9. S1 DCBP'!G41)/5</f>
        <v>873.50544467073996</v>
      </c>
      <c r="D171" s="30">
        <f>SUM('10. S2 DCBP'!G41)/5</f>
        <v>695.03470485096454</v>
      </c>
      <c r="E171" s="30">
        <f>SUM('11. S3 DCBP'!G41)/5</f>
        <v>763.03837411207564</v>
      </c>
      <c r="F171" s="30">
        <f>SUM('12. S4 DCBP'!G41)/5</f>
        <v>961.14724137931012</v>
      </c>
      <c r="G171" s="30">
        <f>SUM('13. S5 DCBP'!G41)/5</f>
        <v>943.43023032629537</v>
      </c>
      <c r="H171" s="30">
        <f>SUM('14. S6 DCBP'!G41)/5</f>
        <v>858.53372921615187</v>
      </c>
      <c r="I171" s="30">
        <f>SUM('15. S7 DCBP'!G41)/5</f>
        <v>1605.0847980997628</v>
      </c>
      <c r="J171" s="30">
        <f>SUM('16. S8 DCBP'!G41)/5</f>
        <v>785.27371794871794</v>
      </c>
    </row>
    <row r="172" spans="1:10" x14ac:dyDescent="0.3">
      <c r="B172" s="16" t="s">
        <v>17</v>
      </c>
      <c r="C172" s="30">
        <f>SUM('9. S1 DCBP'!G42)/5</f>
        <v>330.77246435845228</v>
      </c>
      <c r="D172" s="30">
        <f>SUM('10. S2 DCBP'!G42)/5</f>
        <v>263.1905084745764</v>
      </c>
      <c r="E172" s="30">
        <f>SUM('11. S3 DCBP'!G42)/5</f>
        <v>288.94162588792426</v>
      </c>
      <c r="F172" s="30">
        <f>SUM('12. S4 DCBP'!G42)/5</f>
        <v>363.95999999999992</v>
      </c>
      <c r="G172" s="30">
        <f>SUM('13. S5 DCBP'!G42)/5</f>
        <v>357.25105566218809</v>
      </c>
      <c r="H172" s="30">
        <f>SUM('14. S6 DCBP'!G42)/5</f>
        <v>325.10308788598576</v>
      </c>
      <c r="I172" s="30">
        <f>SUM('15. S7 DCBP'!G42)/5</f>
        <v>607.80142517814727</v>
      </c>
      <c r="J172" s="30">
        <f>SUM('16. S8 DCBP'!G42)/5</f>
        <v>297.36153846153849</v>
      </c>
    </row>
    <row r="173" spans="1:10" x14ac:dyDescent="0.3">
      <c r="B173" s="16" t="s">
        <v>18</v>
      </c>
      <c r="C173" s="30">
        <f>SUM('9. S1 DCBP'!G43)/5</f>
        <v>734.7330889341481</v>
      </c>
      <c r="D173" s="30">
        <f>SUM('10. S2 DCBP'!G43)/5</f>
        <v>584.61569842197571</v>
      </c>
      <c r="E173" s="30">
        <f>SUM('11. S3 DCBP'!G43)/5</f>
        <v>641.81573796369378</v>
      </c>
      <c r="F173" s="30">
        <f>SUM('12. S4 DCBP'!G43)/5</f>
        <v>808.45137931034481</v>
      </c>
      <c r="G173" s="30">
        <f>SUM('13. S5 DCBP'!G43)/5</f>
        <v>793.54904030710168</v>
      </c>
      <c r="H173" s="30">
        <f>SUM('14. S6 DCBP'!G43)/5</f>
        <v>722.13990498812348</v>
      </c>
      <c r="I173" s="30">
        <f>SUM('15. S7 DCBP'!G43)/5</f>
        <v>1350.0876484560572</v>
      </c>
      <c r="J173" s="30">
        <f>SUM('16. S8 DCBP'!G43)/5</f>
        <v>660.51858974358981</v>
      </c>
    </row>
    <row r="174" spans="1:10" x14ac:dyDescent="0.3">
      <c r="B174" s="16" t="s">
        <v>379</v>
      </c>
      <c r="C174" s="30">
        <f>SUM('9. S1 DCBP'!G44)/5</f>
        <v>556.03991853360492</v>
      </c>
      <c r="D174" s="30">
        <f>SUM('10. S2 DCBP'!G44)/5</f>
        <v>442.43232028053774</v>
      </c>
      <c r="E174" s="30">
        <f>SUM('11. S3 DCBP'!G44)/5</f>
        <v>485.72083662194166</v>
      </c>
      <c r="F174" s="30">
        <f>SUM('12. S4 DCBP'!G44)/5</f>
        <v>611.82931034482749</v>
      </c>
      <c r="G174" s="30">
        <f>SUM('13. S5 DCBP'!G44)/5</f>
        <v>600.5513435700575</v>
      </c>
      <c r="H174" s="30">
        <f>SUM('14. S6 DCBP'!G44)/5</f>
        <v>546.50950118764843</v>
      </c>
      <c r="I174" s="30">
        <f>SUM('15. S7 DCBP'!G44)/5</f>
        <v>1021.7351543942992</v>
      </c>
      <c r="J174" s="30">
        <f>SUM('16. S8 DCBP'!G44)/5</f>
        <v>499.875</v>
      </c>
    </row>
    <row r="175" spans="1:10" s="26" customFormat="1" x14ac:dyDescent="0.3">
      <c r="A175" s="26" t="s">
        <v>128</v>
      </c>
      <c r="C175" s="54">
        <f t="shared" ref="C175:J175" si="18">SUM(C169:C174)</f>
        <v>4054.8141751527505</v>
      </c>
      <c r="D175" s="54">
        <f t="shared" si="18"/>
        <v>3226.3526125073067</v>
      </c>
      <c r="E175" s="54">
        <f t="shared" si="18"/>
        <v>3542.0257932123118</v>
      </c>
      <c r="F175" s="54">
        <f t="shared" si="18"/>
        <v>4461.6475862068955</v>
      </c>
      <c r="G175" s="54">
        <f t="shared" si="18"/>
        <v>4379.4051823416503</v>
      </c>
      <c r="H175" s="54">
        <f t="shared" si="18"/>
        <v>3985.3154394299277</v>
      </c>
      <c r="I175" s="54">
        <f t="shared" si="18"/>
        <v>7450.8071258907357</v>
      </c>
      <c r="J175" s="54">
        <f t="shared" si="18"/>
        <v>3645.2423076923083</v>
      </c>
    </row>
    <row r="176" spans="1:10" x14ac:dyDescent="0.3">
      <c r="C176" s="30"/>
      <c r="D176" s="30"/>
      <c r="E176" s="30"/>
      <c r="F176" s="30"/>
      <c r="G176" s="30"/>
      <c r="H176" s="30"/>
      <c r="I176" s="30"/>
      <c r="J176" s="30"/>
    </row>
    <row r="177" spans="1:13" x14ac:dyDescent="0.3">
      <c r="A177" t="s">
        <v>68</v>
      </c>
      <c r="B177" s="16" t="s">
        <v>14</v>
      </c>
      <c r="C177" s="30">
        <f>SUM('9. S1 DCBP'!W39)/5</f>
        <v>704.31723014256636</v>
      </c>
      <c r="D177" s="30">
        <f>SUM('10. S2 DCBP'!W39)/5</f>
        <v>463.71433815350383</v>
      </c>
      <c r="E177" s="30">
        <f>SUM('11. S3 DCBP'!W39)/5</f>
        <v>534.50390041493813</v>
      </c>
      <c r="F177" s="30">
        <f>SUM('12. S4 DCBP'!W39)/5</f>
        <v>774.98379310344831</v>
      </c>
      <c r="G177" s="30">
        <f>SUM('13. S5 DCBP'!W39)/5</f>
        <v>743.47000000000025</v>
      </c>
      <c r="H177" s="30">
        <f>SUM('14. S6 DCBP'!W39)/5</f>
        <v>615.69983050847452</v>
      </c>
      <c r="I177" s="30">
        <f>SUM('15. S7 DCBP'!W39)/5</f>
        <v>1473.1666101694914</v>
      </c>
      <c r="J177" s="30">
        <f>SUM('16. S8 DCBP'!W39)/5</f>
        <v>533.48878685762429</v>
      </c>
    </row>
    <row r="178" spans="1:13" x14ac:dyDescent="0.3">
      <c r="B178" s="16" t="s">
        <v>15</v>
      </c>
      <c r="C178" s="30">
        <f>SUM('9. S1 DCBP'!W40)/5</f>
        <v>1138.693713509844</v>
      </c>
      <c r="D178" s="30">
        <f>SUM('10. S2 DCBP'!W40)/5</f>
        <v>749.70280311457191</v>
      </c>
      <c r="E178" s="30">
        <f>SUM('11. S3 DCBP'!W40)/5</f>
        <v>864.15070539419105</v>
      </c>
      <c r="F178" s="30">
        <f>SUM('12. S4 DCBP'!W40)/5</f>
        <v>1252.9427586206893</v>
      </c>
      <c r="G178" s="30">
        <f>SUM('13. S5 DCBP'!W40)/5</f>
        <v>1201.9933333333338</v>
      </c>
      <c r="H178" s="30">
        <f>SUM('14. S6 DCBP'!W40)/5</f>
        <v>995.42293785310687</v>
      </c>
      <c r="I178" s="30">
        <f>SUM('15. S7 DCBP'!W40)/5</f>
        <v>2381.7187570621468</v>
      </c>
      <c r="J178" s="30">
        <f>SUM('16. S8 DCBP'!W40)/5</f>
        <v>862.50953664700933</v>
      </c>
    </row>
    <row r="179" spans="1:13" x14ac:dyDescent="0.3">
      <c r="B179" s="16" t="s">
        <v>16</v>
      </c>
      <c r="C179" s="30">
        <f>SUM('9. S1 DCBP'!W41)/5</f>
        <v>1010.3768092328585</v>
      </c>
      <c r="D179" s="30">
        <f>SUM('10. S2 DCBP'!W41)/5</f>
        <v>665.22043381535059</v>
      </c>
      <c r="E179" s="30">
        <f>SUM('11. S3 DCBP'!W41)/5</f>
        <v>766.77145228215818</v>
      </c>
      <c r="F179" s="30">
        <f>SUM('12. S4 DCBP'!W41)/5</f>
        <v>1111.7513793103444</v>
      </c>
      <c r="G179" s="30">
        <f>SUM('13. S5 DCBP'!W41)/5</f>
        <v>1066.5433333333337</v>
      </c>
      <c r="H179" s="30">
        <f>SUM('14. S6 DCBP'!W41)/5</f>
        <v>883.25090395480186</v>
      </c>
      <c r="I179" s="30">
        <f>SUM('15. S7 DCBP'!W41)/5</f>
        <v>2113.3280790960453</v>
      </c>
      <c r="J179" s="30">
        <f>SUM('16. S8 DCBP'!W41)/5</f>
        <v>765.31522325189576</v>
      </c>
    </row>
    <row r="180" spans="1:13" x14ac:dyDescent="0.3">
      <c r="B180" s="16" t="s">
        <v>17</v>
      </c>
      <c r="C180" s="30">
        <f>SUM('9. S1 DCBP'!W42)/5</f>
        <v>397.30715546503745</v>
      </c>
      <c r="D180" s="30">
        <f>SUM('10. S2 DCBP'!W42)/5</f>
        <v>261.58244716351516</v>
      </c>
      <c r="E180" s="30">
        <f>SUM('11. S3 DCBP'!W42)/5</f>
        <v>301.51502074688813</v>
      </c>
      <c r="F180" s="30">
        <f>SUM('12. S4 DCBP'!W42)/5</f>
        <v>437.17034482758606</v>
      </c>
      <c r="G180" s="30">
        <f>SUM('13. S5 DCBP'!W42)/5</f>
        <v>419.39333333333343</v>
      </c>
      <c r="H180" s="30">
        <f>SUM('14. S6 DCBP'!W42)/5</f>
        <v>347.31785310734449</v>
      </c>
      <c r="I180" s="30">
        <f>SUM('15. S7 DCBP'!W42)/5</f>
        <v>831.01706214689261</v>
      </c>
      <c r="J180" s="30">
        <f>SUM('16. S8 DCBP'!W42)/5</f>
        <v>300.94239258635224</v>
      </c>
    </row>
    <row r="181" spans="1:13" x14ac:dyDescent="0.3">
      <c r="B181" s="16" t="s">
        <v>18</v>
      </c>
      <c r="C181" s="30">
        <f>SUM('9. S1 DCBP'!W43)/5</f>
        <v>924.83220638153432</v>
      </c>
      <c r="D181" s="30">
        <f>SUM('10. S2 DCBP'!W43)/5</f>
        <v>608.89885428253626</v>
      </c>
      <c r="E181" s="30">
        <f>SUM('11. S3 DCBP'!W43)/5</f>
        <v>701.85195020746903</v>
      </c>
      <c r="F181" s="30">
        <f>SUM('12. S4 DCBP'!W43)/5</f>
        <v>1017.6237931034481</v>
      </c>
      <c r="G181" s="30">
        <f>SUM('13. S5 DCBP'!W43)/5</f>
        <v>976.24333333333357</v>
      </c>
      <c r="H181" s="30">
        <f>SUM('14. S6 DCBP'!W43)/5</f>
        <v>808.46954802259847</v>
      </c>
      <c r="I181" s="30">
        <f>SUM('15. S7 DCBP'!W43)/5</f>
        <v>1934.4009604519774</v>
      </c>
      <c r="J181" s="30">
        <f>SUM('16. S8 DCBP'!W43)/5</f>
        <v>700.5190143218199</v>
      </c>
    </row>
    <row r="182" spans="1:13" x14ac:dyDescent="0.3">
      <c r="B182" s="16" t="s">
        <v>379</v>
      </c>
      <c r="C182" s="30">
        <f>SUM('9. S1 DCBP'!W44)/5</f>
        <v>643.48551255940276</v>
      </c>
      <c r="D182" s="30">
        <f>SUM('10. S2 DCBP'!W44)/5</f>
        <v>423.66343715239174</v>
      </c>
      <c r="E182" s="30">
        <f>SUM('11. S3 DCBP'!W44)/5</f>
        <v>488.33892116182579</v>
      </c>
      <c r="F182" s="30">
        <f>SUM('12. S4 DCBP'!W44)/5</f>
        <v>708.04862068965485</v>
      </c>
      <c r="G182" s="30">
        <f>SUM('13. S5 DCBP'!W44)/5</f>
        <v>679.25666666666677</v>
      </c>
      <c r="H182" s="30">
        <f>SUM('14. S6 DCBP'!W44)/5</f>
        <v>562.52197740112979</v>
      </c>
      <c r="I182" s="30">
        <f>SUM('15. S7 DCBP'!W44)/5</f>
        <v>1345.9295480225985</v>
      </c>
      <c r="J182" s="30">
        <f>SUM('16. S8 DCBP'!W44)/5</f>
        <v>487.41148272957037</v>
      </c>
    </row>
    <row r="183" spans="1:13" s="26" customFormat="1" x14ac:dyDescent="0.3">
      <c r="A183" s="26" t="s">
        <v>129</v>
      </c>
      <c r="C183" s="54">
        <f t="shared" ref="C183:J183" si="19">SUM(C177:C182)</f>
        <v>4819.0126272912439</v>
      </c>
      <c r="D183" s="54">
        <f t="shared" si="19"/>
        <v>3172.7823136818697</v>
      </c>
      <c r="E183" s="54">
        <f t="shared" si="19"/>
        <v>3657.1319502074707</v>
      </c>
      <c r="F183" s="54">
        <f t="shared" si="19"/>
        <v>5302.5206896551708</v>
      </c>
      <c r="G183" s="54">
        <f t="shared" si="19"/>
        <v>5086.9000000000024</v>
      </c>
      <c r="H183" s="54">
        <f t="shared" si="19"/>
        <v>4212.6830508474559</v>
      </c>
      <c r="I183" s="54">
        <f t="shared" si="19"/>
        <v>10079.561016949152</v>
      </c>
      <c r="J183" s="54">
        <f t="shared" si="19"/>
        <v>3650.1864363942718</v>
      </c>
    </row>
    <row r="184" spans="1:13" x14ac:dyDescent="0.3">
      <c r="C184" s="30"/>
      <c r="D184" s="30"/>
      <c r="E184" s="30"/>
      <c r="F184" s="30"/>
      <c r="G184" s="30"/>
      <c r="H184" s="30"/>
      <c r="I184" s="30"/>
      <c r="J184" s="30"/>
    </row>
    <row r="186" spans="1:13" x14ac:dyDescent="0.3">
      <c r="A186" t="s">
        <v>69</v>
      </c>
      <c r="B186" s="16" t="s">
        <v>14</v>
      </c>
      <c r="C186" s="30">
        <f>SUM('9. S1 DCBP'!H10)/2</f>
        <v>908.29599456890696</v>
      </c>
      <c r="D186" s="30">
        <f>SUM('10. S2 DCBP'!H10)/2</f>
        <v>908.29599456890696</v>
      </c>
      <c r="E186" s="27">
        <f>SUM('11. S3 DCBP'!H10)/2</f>
        <v>908.29599456890696</v>
      </c>
      <c r="F186" s="27">
        <f>SUM('12. S4 DCBP'!H10)/2</f>
        <v>1050.5103448275861</v>
      </c>
      <c r="G186" s="27">
        <f>SUM('13. S5 DCBP'!H10)/2</f>
        <v>1050.5103448275861</v>
      </c>
      <c r="H186" s="27">
        <f>SUM('14. S6 DCBP'!H10)/2</f>
        <v>1050.5103448275861</v>
      </c>
      <c r="I186" s="27">
        <f>SUM('15. S7 DCBP'!H10)/2</f>
        <v>1050.5103448275861</v>
      </c>
      <c r="J186" s="27">
        <f>SUM('16. S8 DCBP'!H10)/2</f>
        <v>1050.5103448275861</v>
      </c>
      <c r="M186" s="27"/>
    </row>
    <row r="187" spans="1:13" x14ac:dyDescent="0.3">
      <c r="B187" s="16" t="s">
        <v>15</v>
      </c>
      <c r="C187" s="30">
        <f>SUM('9. S1 DCBP'!H11)/2</f>
        <v>1073.0753564154788</v>
      </c>
      <c r="D187" s="30">
        <f>SUM('10. S2 DCBP'!H11)/2</f>
        <v>1073.0753564154788</v>
      </c>
      <c r="E187" s="27">
        <f>SUM('11. S3 DCBP'!H11)/2</f>
        <v>1073.0753564154788</v>
      </c>
      <c r="F187" s="27">
        <f>SUM('12. S4 DCBP'!H11)/2</f>
        <v>1241.0896551724138</v>
      </c>
      <c r="G187" s="27">
        <f>SUM('13. S5 DCBP'!H11)/2</f>
        <v>1241.0896551724138</v>
      </c>
      <c r="H187" s="27">
        <f>SUM('14. S6 DCBP'!H11)/2</f>
        <v>1241.0896551724138</v>
      </c>
      <c r="I187" s="27">
        <f>SUM('15. S7 DCBP'!H11)/2</f>
        <v>1241.0896551724138</v>
      </c>
      <c r="J187" s="27">
        <f>SUM('16. S8 DCBP'!H11)/2</f>
        <v>1241.0896551724138</v>
      </c>
      <c r="L187" s="27"/>
      <c r="M187" s="27"/>
    </row>
    <row r="188" spans="1:13" x14ac:dyDescent="0.3">
      <c r="B188" s="16" t="s">
        <v>16</v>
      </c>
      <c r="C188" s="30">
        <f>SUM('9. S1 DCBP'!H12)/2</f>
        <v>1145.4175152749492</v>
      </c>
      <c r="D188" s="30">
        <f>SUM('10. S2 DCBP'!H12)/2</f>
        <v>1145.4175152749492</v>
      </c>
      <c r="E188" s="27">
        <f>SUM('11. S3 DCBP'!H12)/2</f>
        <v>1145.4175152749492</v>
      </c>
      <c r="F188" s="27">
        <f>SUM('12. S4 DCBP'!H12)/2</f>
        <v>1324.7586206896549</v>
      </c>
      <c r="G188" s="27">
        <f>SUM('13. S5 DCBP'!H12)/2</f>
        <v>1324.7586206896549</v>
      </c>
      <c r="H188" s="27">
        <f>SUM('14. S6 DCBP'!H12)/2</f>
        <v>1324.7586206896549</v>
      </c>
      <c r="I188" s="27">
        <f>SUM('15. S7 DCBP'!H12)/2</f>
        <v>1324.7586206896549</v>
      </c>
      <c r="J188" s="27">
        <f>SUM('16. S8 DCBP'!H12)/2</f>
        <v>1324.7586206896549</v>
      </c>
      <c r="L188" s="27"/>
      <c r="M188" s="27"/>
    </row>
    <row r="189" spans="1:13" x14ac:dyDescent="0.3">
      <c r="B189" s="16" t="s">
        <v>17</v>
      </c>
      <c r="C189" s="30">
        <f>SUM('9. S1 DCBP'!H13)/2</f>
        <v>341.61575016972165</v>
      </c>
      <c r="D189" s="30">
        <f>SUM('10. S2 DCBP'!H13)/2</f>
        <v>341.61575016972165</v>
      </c>
      <c r="E189" s="27">
        <f>SUM('11. S3 DCBP'!H13)/2</f>
        <v>341.61575016972165</v>
      </c>
      <c r="F189" s="27">
        <f>SUM('12. S4 DCBP'!H13)/2</f>
        <v>395.10344827586198</v>
      </c>
      <c r="G189" s="27">
        <f>SUM('13. S5 DCBP'!H13)/2</f>
        <v>395.10344827586198</v>
      </c>
      <c r="H189" s="27">
        <f>SUM('14. S6 DCBP'!H13)/2</f>
        <v>395.10344827586198</v>
      </c>
      <c r="I189" s="27">
        <f>SUM('15. S7 DCBP'!H13)/2</f>
        <v>395.10344827586198</v>
      </c>
      <c r="J189" s="27">
        <f>SUM('16. S8 DCBP'!H13)/2</f>
        <v>395.10344827586198</v>
      </c>
      <c r="L189" s="27"/>
      <c r="M189" s="27"/>
    </row>
    <row r="190" spans="1:13" x14ac:dyDescent="0.3">
      <c r="B190" s="16" t="s">
        <v>18</v>
      </c>
      <c r="C190" s="30">
        <f>SUM('9. S1 DCBP'!H14)/2</f>
        <v>620.93686354378838</v>
      </c>
      <c r="D190" s="30">
        <f>SUM('10. S2 DCBP'!H14)/2</f>
        <v>620.93686354378838</v>
      </c>
      <c r="E190" s="27">
        <f>SUM('11. S3 DCBP'!H14)/2</f>
        <v>620.93686354378838</v>
      </c>
      <c r="F190" s="27">
        <f>SUM('12. S4 DCBP'!H14)/2</f>
        <v>718.15862068965509</v>
      </c>
      <c r="G190" s="27">
        <f>SUM('13. S5 DCBP'!H14)/2</f>
        <v>718.15862068965509</v>
      </c>
      <c r="H190" s="27">
        <f>SUM('14. S6 DCBP'!H14)/2</f>
        <v>718.15862068965509</v>
      </c>
      <c r="I190" s="27">
        <f>SUM('15. S7 DCBP'!H14)/2</f>
        <v>718.15862068965509</v>
      </c>
      <c r="J190" s="27">
        <f>SUM('16. S8 DCBP'!H14)/2</f>
        <v>718.15862068965509</v>
      </c>
      <c r="L190" s="27"/>
      <c r="M190" s="27"/>
    </row>
    <row r="191" spans="1:13" x14ac:dyDescent="0.3">
      <c r="B191" s="16" t="s">
        <v>379</v>
      </c>
      <c r="C191" s="30">
        <f>SUM('9. S1 DCBP'!H15)/2</f>
        <v>801.79226069246431</v>
      </c>
      <c r="D191" s="30">
        <f>SUM('10. S2 DCBP'!H15)/2</f>
        <v>801.79226069246431</v>
      </c>
      <c r="E191" s="27">
        <f>SUM('11. S3 DCBP'!H15)/2</f>
        <v>801.79226069246431</v>
      </c>
      <c r="F191" s="27">
        <f>SUM('12. S4 DCBP'!H15)/2</f>
        <v>927.33103448275835</v>
      </c>
      <c r="G191" s="27">
        <f>SUM('13. S5 DCBP'!H15)/2</f>
        <v>927.33103448275835</v>
      </c>
      <c r="H191" s="27">
        <f>SUM('14. S6 DCBP'!H15)/2</f>
        <v>927.33103448275835</v>
      </c>
      <c r="I191" s="27">
        <f>SUM('15. S7 DCBP'!H15)/2</f>
        <v>927.33103448275835</v>
      </c>
      <c r="J191" s="27">
        <f>SUM('16. S8 DCBP'!H15)/2</f>
        <v>927.33103448275835</v>
      </c>
      <c r="L191" s="27"/>
      <c r="M191" s="27"/>
    </row>
    <row r="192" spans="1:13" s="26" customFormat="1" x14ac:dyDescent="0.3">
      <c r="A192" s="26" t="s">
        <v>130</v>
      </c>
      <c r="C192" s="54">
        <f t="shared" ref="C192:J192" si="20">SUM(C186:C191)</f>
        <v>4891.1337406653092</v>
      </c>
      <c r="D192" s="54">
        <f t="shared" si="20"/>
        <v>4891.1337406653092</v>
      </c>
      <c r="E192" s="54">
        <f t="shared" si="20"/>
        <v>4891.1337406653092</v>
      </c>
      <c r="F192" s="54">
        <f t="shared" si="20"/>
        <v>5656.9517241379308</v>
      </c>
      <c r="G192" s="54">
        <f t="shared" si="20"/>
        <v>5656.9517241379308</v>
      </c>
      <c r="H192" s="54">
        <f t="shared" si="20"/>
        <v>5656.9517241379308</v>
      </c>
      <c r="I192" s="54">
        <f t="shared" si="20"/>
        <v>5656.9517241379308</v>
      </c>
      <c r="J192" s="54">
        <f t="shared" si="20"/>
        <v>5656.9517241379308</v>
      </c>
      <c r="L192" s="54"/>
      <c r="M192" s="54"/>
    </row>
    <row r="193" spans="1:13" x14ac:dyDescent="0.3">
      <c r="C193" s="30"/>
      <c r="D193" s="30"/>
      <c r="E193" s="27"/>
      <c r="F193" s="27"/>
      <c r="G193" s="27"/>
      <c r="H193" s="27"/>
      <c r="I193" s="27"/>
      <c r="J193" s="27"/>
      <c r="L193" s="27"/>
      <c r="M193" s="27"/>
    </row>
    <row r="194" spans="1:13" x14ac:dyDescent="0.3">
      <c r="A194" t="s">
        <v>70</v>
      </c>
      <c r="B194" s="16" t="s">
        <v>14</v>
      </c>
      <c r="C194" s="30">
        <f>SUM('9. S1 DCBP'!X10)/5</f>
        <v>1000.7331975560082</v>
      </c>
      <c r="D194" s="30">
        <f>SUM('10. S2 DCBP'!X10)/5</f>
        <v>836.43410852713168</v>
      </c>
      <c r="E194" s="27">
        <f>SUM('11. S3 DCBP'!X10)/5</f>
        <v>1173.0192719486081</v>
      </c>
      <c r="F194" s="27">
        <f>SUM('12. S4 DCBP'!X10)/5</f>
        <v>1157.4206896551723</v>
      </c>
      <c r="G194" s="27">
        <f>SUM('13. S5 DCBP'!X10)/5</f>
        <v>1071.6879623402824</v>
      </c>
      <c r="H194" s="27">
        <f>SUM('14. S6 DCBP'!X10)/5</f>
        <v>990.11811023622045</v>
      </c>
      <c r="I194" s="27">
        <f>SUM('15. S7 DCBP'!X10)/5</f>
        <v>1205.7874015748032</v>
      </c>
      <c r="J194" s="27">
        <f>SUM('16. S8 DCBP'!X10)/5</f>
        <v>1332.5743292240754</v>
      </c>
      <c r="M194" s="27"/>
    </row>
    <row r="195" spans="1:13" x14ac:dyDescent="0.3">
      <c r="B195" s="16" t="s">
        <v>15</v>
      </c>
      <c r="C195" s="30">
        <f>SUM('9. S1 DCBP'!X11)/5</f>
        <v>1282.0638153428379</v>
      </c>
      <c r="D195" s="30">
        <f>SUM('10. S2 DCBP'!X11)/5</f>
        <v>1071.5762273901807</v>
      </c>
      <c r="E195" s="27">
        <f>SUM('11. S3 DCBP'!X11)/5</f>
        <v>1502.7837259100643</v>
      </c>
      <c r="F195" s="27">
        <f>SUM('12. S4 DCBP'!X11)/5</f>
        <v>1482.8</v>
      </c>
      <c r="G195" s="27">
        <f>SUM('13. S5 DCBP'!X11)/5</f>
        <v>1372.9657027572291</v>
      </c>
      <c r="H195" s="27">
        <f>SUM('14. S6 DCBP'!X11)/5</f>
        <v>1268.464566929134</v>
      </c>
      <c r="I195" s="27">
        <f>SUM('15. S7 DCBP'!X11)/5</f>
        <v>1544.7637795275589</v>
      </c>
      <c r="J195" s="27">
        <f>SUM('16. S8 DCBP'!X11)/5</f>
        <v>1707.1936185641766</v>
      </c>
      <c r="L195" s="27"/>
      <c r="M195" s="27"/>
    </row>
    <row r="196" spans="1:13" x14ac:dyDescent="0.3">
      <c r="B196" s="16" t="s">
        <v>16</v>
      </c>
      <c r="C196" s="30">
        <f>SUM('9. S1 DCBP'!X12)/5</f>
        <v>1251.921249151392</v>
      </c>
      <c r="D196" s="30">
        <f>SUM('10. S2 DCBP'!X12)/5</f>
        <v>1046.3824289405684</v>
      </c>
      <c r="E196" s="27">
        <f>SUM('11. S3 DCBP'!X12)/5</f>
        <v>1467.4518201284795</v>
      </c>
      <c r="F196" s="27">
        <f>SUM('12. S4 DCBP'!X12)/5</f>
        <v>1447.9379310344827</v>
      </c>
      <c r="G196" s="27">
        <f>SUM('13. S5 DCBP'!X12)/5</f>
        <v>1340.6859448554135</v>
      </c>
      <c r="H196" s="27">
        <f>SUM('14. S6 DCBP'!X12)/5</f>
        <v>1238.6417322834645</v>
      </c>
      <c r="I196" s="27">
        <f>SUM('15. S7 DCBP'!X12)/5</f>
        <v>1508.4448818897636</v>
      </c>
      <c r="J196" s="27">
        <f>SUM('16. S8 DCBP'!X12)/5</f>
        <v>1667.0558375634514</v>
      </c>
      <c r="L196" s="27"/>
      <c r="M196" s="27"/>
    </row>
    <row r="197" spans="1:13" x14ac:dyDescent="0.3">
      <c r="B197" s="16" t="s">
        <v>17</v>
      </c>
      <c r="C197" s="30">
        <f>SUM('9. S1 DCBP'!X13)/5</f>
        <v>434.05295315682281</v>
      </c>
      <c r="D197" s="30">
        <f>SUM('10. S2 DCBP'!X13)/5</f>
        <v>362.7906976744186</v>
      </c>
      <c r="E197" s="27">
        <f>SUM('11. S3 DCBP'!X13)/5</f>
        <v>508.77944325481792</v>
      </c>
      <c r="F197" s="27">
        <f>SUM('12. S4 DCBP'!X13)/5</f>
        <v>502.01379310344817</v>
      </c>
      <c r="G197" s="27">
        <f>SUM('13. S5 DCBP'!X13)/5</f>
        <v>464.8285137861464</v>
      </c>
      <c r="H197" s="27">
        <f>SUM('14. S6 DCBP'!X13)/5</f>
        <v>429.44881889763781</v>
      </c>
      <c r="I197" s="27">
        <f>SUM('15. S7 DCBP'!X13)/5</f>
        <v>522.99212598425197</v>
      </c>
      <c r="J197" s="27">
        <f>SUM('16. S8 DCBP'!X13)/5</f>
        <v>577.98404641044237</v>
      </c>
      <c r="L197" s="27"/>
      <c r="M197" s="27"/>
    </row>
    <row r="198" spans="1:13" x14ac:dyDescent="0.3">
      <c r="B198" s="16" t="s">
        <v>18</v>
      </c>
      <c r="C198" s="30">
        <f>SUM('9. S1 DCBP'!X14)/5</f>
        <v>811.83978275627976</v>
      </c>
      <c r="D198" s="30">
        <f>SUM('10. S2 DCBP'!X14)/5</f>
        <v>678.55297157622738</v>
      </c>
      <c r="E198" s="27">
        <f>SUM('11. S3 DCBP'!X14)/5</f>
        <v>951.60599571734474</v>
      </c>
      <c r="F198" s="27">
        <f>SUM('12. S4 DCBP'!X14)/5</f>
        <v>938.95172413793102</v>
      </c>
      <c r="G198" s="27">
        <f>SUM('13. S5 DCBP'!X14)/5</f>
        <v>869.40147948890353</v>
      </c>
      <c r="H198" s="27">
        <f>SUM('14. S6 DCBP'!X14)/5</f>
        <v>803.22834645669286</v>
      </c>
      <c r="I198" s="27">
        <f>SUM('15. S7 DCBP'!X14)/5</f>
        <v>978.18897637795271</v>
      </c>
      <c r="J198" s="27">
        <f>SUM('16. S8 DCBP'!X14)/5</f>
        <v>1081.0442349528644</v>
      </c>
      <c r="L198" s="27"/>
      <c r="M198" s="27"/>
    </row>
    <row r="199" spans="1:13" x14ac:dyDescent="0.3">
      <c r="B199" s="16" t="s">
        <v>379</v>
      </c>
      <c r="C199" s="30">
        <f>SUM('9. S1 DCBP'!X15)/5</f>
        <v>862.07739307535644</v>
      </c>
      <c r="D199" s="30">
        <f>SUM('10. S2 DCBP'!X15)/5</f>
        <v>720.54263565891472</v>
      </c>
      <c r="E199" s="27">
        <f>SUM('11. S3 DCBP'!X15)/5</f>
        <v>1010.4925053533191</v>
      </c>
      <c r="F199" s="27">
        <f>SUM('12. S4 DCBP'!X15)/5</f>
        <v>997.05517241379312</v>
      </c>
      <c r="G199" s="27">
        <f>SUM('13. S5 DCBP'!X15)/5</f>
        <v>923.20107599192977</v>
      </c>
      <c r="H199" s="27">
        <f>SUM('14. S6 DCBP'!X15)/5</f>
        <v>852.93307086614163</v>
      </c>
      <c r="I199" s="27">
        <f>SUM('15. S7 DCBP'!X15)/5</f>
        <v>1038.7204724409448</v>
      </c>
      <c r="J199" s="27">
        <f>SUM('16. S8 DCBP'!X15)/5</f>
        <v>1147.9405366207395</v>
      </c>
      <c r="L199" s="27"/>
      <c r="M199" s="27"/>
    </row>
    <row r="200" spans="1:13" s="26" customFormat="1" x14ac:dyDescent="0.3">
      <c r="A200" s="26" t="s">
        <v>131</v>
      </c>
      <c r="C200" s="54">
        <f t="shared" ref="C200:J200" si="21">SUM(C194:C199)</f>
        <v>5642.6883910386969</v>
      </c>
      <c r="D200" s="54">
        <f t="shared" si="21"/>
        <v>4716.2790697674418</v>
      </c>
      <c r="E200" s="54">
        <f t="shared" si="21"/>
        <v>6614.1327623126335</v>
      </c>
      <c r="F200" s="54">
        <f t="shared" si="21"/>
        <v>6526.1793103448272</v>
      </c>
      <c r="G200" s="54">
        <f t="shared" si="21"/>
        <v>6042.7706792199042</v>
      </c>
      <c r="H200" s="54">
        <f t="shared" si="21"/>
        <v>5582.8346456692916</v>
      </c>
      <c r="I200" s="54">
        <f t="shared" si="21"/>
        <v>6798.8976377952758</v>
      </c>
      <c r="J200" s="54">
        <f t="shared" si="21"/>
        <v>7513.7926033357508</v>
      </c>
      <c r="L200" s="54"/>
      <c r="M200" s="54"/>
    </row>
    <row r="201" spans="1:13" x14ac:dyDescent="0.3">
      <c r="C201" s="30"/>
      <c r="D201" s="30"/>
      <c r="E201" s="27"/>
      <c r="F201" s="27"/>
      <c r="G201" s="27"/>
      <c r="H201" s="27"/>
      <c r="I201" s="27"/>
      <c r="J201" s="27"/>
      <c r="L201" s="27"/>
      <c r="M201" s="27"/>
    </row>
    <row r="202" spans="1:13" x14ac:dyDescent="0.3">
      <c r="A202" t="s">
        <v>71</v>
      </c>
      <c r="B202" s="16" t="s">
        <v>14</v>
      </c>
      <c r="C202" s="30">
        <f>SUM('9. S1 DCBP'!P24)/5</f>
        <v>1169.5315682281062</v>
      </c>
      <c r="D202" s="30">
        <f>SUM('10. S2 DCBP'!P24)/5</f>
        <v>793.63636363636374</v>
      </c>
      <c r="E202" s="30">
        <f>SUM('11. S3 DCBP'!P24)/5</f>
        <v>1586.0810810810808</v>
      </c>
      <c r="F202" s="27">
        <f>SUM('12. S4 DCBP'!P24)/5</f>
        <v>1352.6482758620691</v>
      </c>
      <c r="G202" s="27">
        <f>SUM('13. S5 DCBP'!P24)/5</f>
        <v>1157.1259842519689</v>
      </c>
      <c r="H202" s="27">
        <f>SUM('14. S6 DCBP'!P24)/5</f>
        <v>970</v>
      </c>
      <c r="I202" s="27">
        <f>SUM('15. S7 DCBP'!P24)/5</f>
        <v>1453.1835205992509</v>
      </c>
      <c r="J202" s="27">
        <f>SUM('16. S8 DCBP'!P24)/5</f>
        <v>1774.3902439024391</v>
      </c>
      <c r="M202" s="27"/>
    </row>
    <row r="203" spans="1:13" x14ac:dyDescent="0.3">
      <c r="B203" s="16" t="s">
        <v>15</v>
      </c>
      <c r="C203" s="30">
        <f>SUM('9. S1 DCBP'!P25)/5</f>
        <v>1587.5084860828242</v>
      </c>
      <c r="D203" s="30">
        <f>SUM('10. S2 DCBP'!P25)/5</f>
        <v>1077.2727272727275</v>
      </c>
      <c r="E203" s="30">
        <f>SUM('11. S3 DCBP'!P25)/5</f>
        <v>2152.9279279279281</v>
      </c>
      <c r="F203" s="27">
        <f>SUM('12. S4 DCBP'!P25)/5</f>
        <v>1836.0689655172414</v>
      </c>
      <c r="G203" s="27">
        <f>SUM('13. S5 DCBP'!P25)/5</f>
        <v>1570.6692913385832</v>
      </c>
      <c r="H203" s="27">
        <f>SUM('14. S6 DCBP'!P25)/5</f>
        <v>1316.6666666666665</v>
      </c>
      <c r="I203" s="27">
        <f>SUM('15. S7 DCBP'!P25)/5</f>
        <v>1972.5343320848938</v>
      </c>
      <c r="J203" s="27">
        <f>SUM('16. S8 DCBP'!P25)/5</f>
        <v>2408.5365853658536</v>
      </c>
      <c r="L203" s="27"/>
      <c r="M203" s="27"/>
    </row>
    <row r="204" spans="1:13" x14ac:dyDescent="0.3">
      <c r="B204" s="16" t="s">
        <v>16</v>
      </c>
      <c r="C204" s="30">
        <f>SUM('9. S1 DCBP'!P26)/5</f>
        <v>1444.8336727766464</v>
      </c>
      <c r="D204" s="30">
        <f>SUM('10. S2 DCBP'!P26)/5</f>
        <v>980.45454545454527</v>
      </c>
      <c r="E204" s="30">
        <f>SUM('11. S3 DCBP'!P26)/5</f>
        <v>1959.4369369369367</v>
      </c>
      <c r="F204" s="27">
        <f>SUM('12. S4 DCBP'!P26)/5</f>
        <v>1671.0551724137927</v>
      </c>
      <c r="G204" s="27">
        <f>SUM('13. S5 DCBP'!P26)/5</f>
        <v>1429.5078740157483</v>
      </c>
      <c r="H204" s="27">
        <f>SUM('14. S6 DCBP'!P26)/5</f>
        <v>1198.3333333333335</v>
      </c>
      <c r="I204" s="27">
        <f>SUM('15. S7 DCBP'!P26)/5</f>
        <v>1795.2559300873904</v>
      </c>
      <c r="J204" s="27">
        <f>SUM('16. S8 DCBP'!P26)/5</f>
        <v>2192.0731707317073</v>
      </c>
      <c r="L204" s="27"/>
      <c r="M204" s="27"/>
    </row>
    <row r="205" spans="1:13" x14ac:dyDescent="0.3">
      <c r="B205" s="16" t="s">
        <v>17</v>
      </c>
      <c r="C205" s="30">
        <f>SUM('9. S1 DCBP'!P27)/5</f>
        <v>558.64222674813323</v>
      </c>
      <c r="D205" s="30">
        <f>SUM('10. S2 DCBP'!P27)/5</f>
        <v>379.09090909090901</v>
      </c>
      <c r="E205" s="30">
        <f>SUM('11. S3 DCBP'!P27)/5</f>
        <v>757.61261261261268</v>
      </c>
      <c r="F205" s="27">
        <f>SUM('12. S4 DCBP'!P27)/5</f>
        <v>646.11034482758612</v>
      </c>
      <c r="G205" s="27">
        <f>SUM('13. S5 DCBP'!P27)/5</f>
        <v>552.71653543307093</v>
      </c>
      <c r="H205" s="27">
        <f>SUM('14. S6 DCBP'!P27)/5</f>
        <v>463.33333333333348</v>
      </c>
      <c r="I205" s="27">
        <f>SUM('15. S7 DCBP'!P27)/5</f>
        <v>694.13233458177274</v>
      </c>
      <c r="J205" s="27">
        <f>SUM('16. S8 DCBP'!P27)/5</f>
        <v>847.56097560975616</v>
      </c>
      <c r="L205" s="27"/>
      <c r="M205" s="27"/>
    </row>
    <row r="206" spans="1:13" x14ac:dyDescent="0.3">
      <c r="B206" s="16" t="s">
        <v>18</v>
      </c>
      <c r="C206" s="30">
        <f>SUM('9. S1 DCBP'!P28)/5</f>
        <v>1063.0278343516634</v>
      </c>
      <c r="D206" s="30">
        <f>SUM('10. S2 DCBP'!P28)/5</f>
        <v>721.36363636363615</v>
      </c>
      <c r="E206" s="30">
        <f>SUM('11. S3 DCBP'!P28)/5</f>
        <v>1441.6441441441439</v>
      </c>
      <c r="F206" s="27">
        <f>SUM('12. S4 DCBP'!P28)/5</f>
        <v>1229.468965517241</v>
      </c>
      <c r="G206" s="27">
        <f>SUM('13. S5 DCBP'!P28)/5</f>
        <v>1051.7519685039374</v>
      </c>
      <c r="H206" s="27">
        <f>SUM('14. S6 DCBP'!P28)/5</f>
        <v>881.66666666666674</v>
      </c>
      <c r="I206" s="27">
        <f>SUM('15. S7 DCBP'!P28)/5</f>
        <v>1320.8489388264668</v>
      </c>
      <c r="J206" s="27">
        <f>SUM('16. S8 DCBP'!P28)/5</f>
        <v>1612.8048780487804</v>
      </c>
      <c r="L206" s="27"/>
      <c r="M206" s="27"/>
    </row>
    <row r="207" spans="1:13" x14ac:dyDescent="0.3">
      <c r="B207" s="16" t="s">
        <v>379</v>
      </c>
      <c r="C207" s="30">
        <f>SUM('9. S1 DCBP'!P29)/5</f>
        <v>990.68567549219301</v>
      </c>
      <c r="D207" s="30">
        <f>SUM('10. S2 DCBP'!P29)/5</f>
        <v>672.27272727272725</v>
      </c>
      <c r="E207" s="30">
        <f>SUM('11. S3 DCBP'!P29)/5</f>
        <v>1343.536036036036</v>
      </c>
      <c r="F207" s="27">
        <f>SUM('12. S4 DCBP'!P29)/5</f>
        <v>1145.8</v>
      </c>
      <c r="G207" s="27">
        <f>SUM('13. S5 DCBP'!P29)/5</f>
        <v>980.17716535433078</v>
      </c>
      <c r="H207" s="27">
        <f>SUM('14. S6 DCBP'!P29)/5</f>
        <v>821.66666666666663</v>
      </c>
      <c r="I207" s="27">
        <f>SUM('15. S7 DCBP'!P29)/5</f>
        <v>1230.9612983770287</v>
      </c>
      <c r="J207" s="27">
        <f>SUM('16. S8 DCBP'!P29)/5</f>
        <v>1503.0487804878048</v>
      </c>
      <c r="L207" s="27"/>
      <c r="M207" s="27"/>
    </row>
    <row r="208" spans="1:13" s="26" customFormat="1" x14ac:dyDescent="0.3">
      <c r="A208" s="26" t="s">
        <v>132</v>
      </c>
      <c r="C208" s="54">
        <f t="shared" ref="C208:J208" si="22">SUM(C202:C207)</f>
        <v>6814.2294636795659</v>
      </c>
      <c r="D208" s="54">
        <f t="shared" si="22"/>
        <v>4624.090909090909</v>
      </c>
      <c r="E208" s="54">
        <f t="shared" si="22"/>
        <v>9241.2387387387389</v>
      </c>
      <c r="F208" s="54">
        <f t="shared" si="22"/>
        <v>7881.1517241379306</v>
      </c>
      <c r="G208" s="54">
        <f t="shared" si="22"/>
        <v>6741.9488188976393</v>
      </c>
      <c r="H208" s="54">
        <f t="shared" si="22"/>
        <v>5651.666666666667</v>
      </c>
      <c r="I208" s="54">
        <f t="shared" si="22"/>
        <v>8466.9163545568026</v>
      </c>
      <c r="J208" s="54">
        <f t="shared" si="22"/>
        <v>10338.414634146342</v>
      </c>
      <c r="L208" s="54"/>
      <c r="M208" s="54"/>
    </row>
    <row r="209" spans="1:13" x14ac:dyDescent="0.3">
      <c r="C209" s="30"/>
      <c r="D209" s="30"/>
      <c r="E209" s="27"/>
      <c r="F209" s="27"/>
      <c r="G209" s="27"/>
      <c r="H209" s="27"/>
      <c r="I209" s="27"/>
      <c r="J209" s="27"/>
      <c r="L209" s="27"/>
      <c r="M209" s="27"/>
    </row>
    <row r="210" spans="1:13" x14ac:dyDescent="0.3">
      <c r="A210" t="s">
        <v>72</v>
      </c>
      <c r="B210" s="16" t="s">
        <v>14</v>
      </c>
      <c r="C210" s="30">
        <f>SUM('9. S1 DCBP'!H39)/5</f>
        <v>1284.0733197556008</v>
      </c>
      <c r="D210" s="30">
        <f>SUM('10. S2 DCBP'!H39)/5</f>
        <v>679.70777323202822</v>
      </c>
      <c r="E210" s="30">
        <f>SUM('11. S3 DCBP'!H39)/5</f>
        <v>1987.1033938437254</v>
      </c>
      <c r="F210" s="27">
        <f>SUM('12. S4 DCBP'!H39)/5</f>
        <v>1485.1241379310343</v>
      </c>
      <c r="G210" s="27">
        <f>SUM('13. S5 DCBP'!H39)/5</f>
        <v>1165.1631477927062</v>
      </c>
      <c r="H210" s="27">
        <f>SUM('14. S6 DCBP'!H39)/5</f>
        <v>872.74346793349173</v>
      </c>
      <c r="I210" s="27">
        <f>SUM('15. S7 DCBP'!H39)/5</f>
        <v>1631.6508313539193</v>
      </c>
      <c r="J210" s="27">
        <f>SUM('16. S8 DCBP'!H39)/5</f>
        <v>2201.6826923076924</v>
      </c>
      <c r="M210" s="27"/>
    </row>
    <row r="211" spans="1:13" x14ac:dyDescent="0.3">
      <c r="B211" s="16" t="s">
        <v>15</v>
      </c>
      <c r="C211" s="30">
        <f>SUM('9. S1 DCBP'!H40)/5</f>
        <v>2013.5234215885944</v>
      </c>
      <c r="D211" s="30">
        <f>SUM('10. S2 DCBP'!H40)/5</f>
        <v>1065.8328462887205</v>
      </c>
      <c r="E211" s="30">
        <f>SUM('11. S3 DCBP'!H40)/5</f>
        <v>3115.9273875295976</v>
      </c>
      <c r="F211" s="27">
        <f>SUM('12. S4 DCBP'!H40)/5</f>
        <v>2328.7862068965514</v>
      </c>
      <c r="G211" s="27">
        <f>SUM('13. S5 DCBP'!H40)/5</f>
        <v>1827.0633397312861</v>
      </c>
      <c r="H211" s="27">
        <f>SUM('14. S6 DCBP'!H40)/5</f>
        <v>1368.5273159144895</v>
      </c>
      <c r="I211" s="27">
        <f>SUM('15. S7 DCBP'!H40)/5</f>
        <v>2558.5510688836112</v>
      </c>
      <c r="J211" s="27">
        <f>SUM('16. S8 DCBP'!H40)/5</f>
        <v>3452.4038461538466</v>
      </c>
      <c r="L211" s="27"/>
      <c r="M211" s="27"/>
    </row>
    <row r="212" spans="1:13" x14ac:dyDescent="0.3">
      <c r="B212" s="16" t="s">
        <v>16</v>
      </c>
      <c r="C212" s="30">
        <f>SUM('9. S1 DCBP'!H41)/5</f>
        <v>1846.7345553292603</v>
      </c>
      <c r="D212" s="30">
        <f>SUM('10. S2 DCBP'!H41)/5</f>
        <v>977.54529514903572</v>
      </c>
      <c r="E212" s="30">
        <f>SUM('11. S3 DCBP'!H41)/5</f>
        <v>2857.8216258879243</v>
      </c>
      <c r="F212" s="27">
        <f>SUM('12. S4 DCBP'!H41)/5</f>
        <v>2135.8827586206894</v>
      </c>
      <c r="G212" s="27">
        <f>SUM('13. S5 DCBP'!H41)/5</f>
        <v>1675.7197696737046</v>
      </c>
      <c r="H212" s="27">
        <f>SUM('14. S6 DCBP'!H41)/5</f>
        <v>1255.1662707838482</v>
      </c>
      <c r="I212" s="27">
        <f>SUM('15. S7 DCBP'!H41)/5</f>
        <v>2346.6152019002379</v>
      </c>
      <c r="J212" s="27">
        <f>SUM('16. S8 DCBP'!H41)/5</f>
        <v>3166.4262820512827</v>
      </c>
      <c r="L212" s="27"/>
      <c r="M212" s="27"/>
    </row>
    <row r="213" spans="1:13" x14ac:dyDescent="0.3">
      <c r="B213" s="16" t="s">
        <v>17</v>
      </c>
      <c r="C213" s="30">
        <f>SUM('9. S1 DCBP'!H42)/5</f>
        <v>699.30753564154804</v>
      </c>
      <c r="D213" s="30">
        <f>SUM('10. S2 DCBP'!H42)/5</f>
        <v>370.16949152542384</v>
      </c>
      <c r="E213" s="30">
        <f>SUM('11. S3 DCBP'!H42)/5</f>
        <v>1082.1783741120757</v>
      </c>
      <c r="F213" s="27">
        <f>SUM('12. S4 DCBP'!H42)/5</f>
        <v>808.8</v>
      </c>
      <c r="G213" s="27">
        <f>SUM('13. S5 DCBP'!H42)/5</f>
        <v>634.54894433781192</v>
      </c>
      <c r="H213" s="27">
        <f>SUM('14. S6 DCBP'!H42)/5</f>
        <v>475.29691211401422</v>
      </c>
      <c r="I213" s="27">
        <f>SUM('15. S7 DCBP'!H42)/5</f>
        <v>888.59857482185271</v>
      </c>
      <c r="J213" s="27">
        <f>SUM('16. S8 DCBP'!H42)/5</f>
        <v>1199.0384615384614</v>
      </c>
      <c r="L213" s="27"/>
      <c r="M213" s="27"/>
    </row>
    <row r="214" spans="1:13" x14ac:dyDescent="0.3">
      <c r="B214" s="16" t="s">
        <v>18</v>
      </c>
      <c r="C214" s="30">
        <f>SUM('9. S1 DCBP'!H43)/5</f>
        <v>1553.3469110658521</v>
      </c>
      <c r="D214" s="30">
        <f>SUM('10. S2 DCBP'!H43)/5</f>
        <v>822.24430157802487</v>
      </c>
      <c r="E214" s="30">
        <f>SUM('11. S3 DCBP'!H43)/5</f>
        <v>2403.8042620363067</v>
      </c>
      <c r="F214" s="27">
        <f>SUM('12. S4 DCBP'!H43)/5</f>
        <v>1796.5586206896551</v>
      </c>
      <c r="G214" s="27">
        <f>SUM('13. S5 DCBP'!H43)/5</f>
        <v>1409.5009596928983</v>
      </c>
      <c r="H214" s="27">
        <f>SUM('14. S6 DCBP'!H43)/5</f>
        <v>1055.7600950118765</v>
      </c>
      <c r="I214" s="27">
        <f>SUM('15. S7 DCBP'!H43)/5</f>
        <v>1973.8123515439434</v>
      </c>
      <c r="J214" s="27">
        <f>SUM('16. S8 DCBP'!H43)/5</f>
        <v>2663.3814102564111</v>
      </c>
      <c r="L214" s="27"/>
      <c r="M214" s="27"/>
    </row>
    <row r="215" spans="1:13" x14ac:dyDescent="0.3">
      <c r="B215" s="16" t="s">
        <v>379</v>
      </c>
      <c r="C215" s="30">
        <f>SUM('9. S1 DCBP'!H44)/5</f>
        <v>1175.5600814663951</v>
      </c>
      <c r="D215" s="30">
        <f>SUM('10. S2 DCBP'!H44)/5</f>
        <v>622.26767971946231</v>
      </c>
      <c r="E215" s="30">
        <f>SUM('11. S3 DCBP'!H44)/5</f>
        <v>1819.1791633780583</v>
      </c>
      <c r="F215" s="27">
        <f>SUM('12. S4 DCBP'!H44)/5</f>
        <v>1359.6206896551726</v>
      </c>
      <c r="G215" s="27">
        <f>SUM('13. S5 DCBP'!H44)/5</f>
        <v>1066.6986564299425</v>
      </c>
      <c r="H215" s="27">
        <f>SUM('14. S6 DCBP'!H44)/5</f>
        <v>798.99049881235157</v>
      </c>
      <c r="I215" s="27">
        <f>SUM('15. S7 DCBP'!H44)/5</f>
        <v>1493.7648456057009</v>
      </c>
      <c r="J215" s="27">
        <f>SUM('16. S8 DCBP'!H44)/5</f>
        <v>2015.625</v>
      </c>
      <c r="L215" s="27"/>
      <c r="M215" s="27"/>
    </row>
    <row r="216" spans="1:13" s="26" customFormat="1" x14ac:dyDescent="0.3">
      <c r="A216" s="26" t="s">
        <v>133</v>
      </c>
      <c r="C216" s="54">
        <f t="shared" ref="C216:J216" si="23">SUM(C210:C215)</f>
        <v>8572.5458248472514</v>
      </c>
      <c r="D216" s="54">
        <f t="shared" si="23"/>
        <v>4537.7673874926959</v>
      </c>
      <c r="E216" s="54">
        <f t="shared" si="23"/>
        <v>13266.014206787688</v>
      </c>
      <c r="F216" s="54">
        <f t="shared" si="23"/>
        <v>9914.7724137931018</v>
      </c>
      <c r="G216" s="54">
        <f t="shared" si="23"/>
        <v>7778.6948176583501</v>
      </c>
      <c r="H216" s="54">
        <f t="shared" si="23"/>
        <v>5826.4845605700712</v>
      </c>
      <c r="I216" s="54">
        <f t="shared" si="23"/>
        <v>10892.992874109266</v>
      </c>
      <c r="J216" s="54">
        <f t="shared" si="23"/>
        <v>14698.557692307695</v>
      </c>
      <c r="L216" s="54"/>
      <c r="M216" s="54"/>
    </row>
    <row r="217" spans="1:13" x14ac:dyDescent="0.3">
      <c r="C217" s="30"/>
      <c r="D217" s="30"/>
      <c r="E217" s="30"/>
      <c r="F217" s="27"/>
      <c r="G217" s="27"/>
      <c r="H217" s="27"/>
      <c r="I217" s="27"/>
      <c r="J217" s="27"/>
      <c r="L217" s="27"/>
      <c r="M217" s="27"/>
    </row>
    <row r="218" spans="1:13" x14ac:dyDescent="0.3">
      <c r="A218" t="s">
        <v>73</v>
      </c>
      <c r="B218" s="16" t="s">
        <v>14</v>
      </c>
      <c r="C218" s="30">
        <f>SUM('9. S1 DCBP'!X39)/5</f>
        <v>1489.0427698574342</v>
      </c>
      <c r="D218" s="30">
        <f>SUM('10. S2 DCBP'!X39)/5</f>
        <v>581.095661846496</v>
      </c>
      <c r="E218" s="30">
        <f>SUM('11. S3 DCBP'!X39)/5</f>
        <v>2607.3360995850621</v>
      </c>
      <c r="F218" s="27">
        <f>SUM('12. S4 DCBP'!X39)/5</f>
        <v>1722.1862068965515</v>
      </c>
      <c r="G218" s="27">
        <f>SUM('13. S5 DCBP'!X39)/5</f>
        <v>1235.0000000000002</v>
      </c>
      <c r="H218" s="27">
        <f>SUM('14. S6 DCBP'!X39)/5</f>
        <v>799.61016949152531</v>
      </c>
      <c r="I218" s="27">
        <f>SUM('15. S7 DCBP'!X39)/5</f>
        <v>1913.2033898305083</v>
      </c>
      <c r="J218" s="27">
        <f>SUM('16. S8 DCBP'!X39)/5</f>
        <v>2852.8812131423756</v>
      </c>
      <c r="M218" s="27"/>
    </row>
    <row r="219" spans="1:13" x14ac:dyDescent="0.3">
      <c r="B219" s="16" t="s">
        <v>15</v>
      </c>
      <c r="C219" s="30">
        <f>SUM('9. S1 DCBP'!X40)/5</f>
        <v>2407.3862864901562</v>
      </c>
      <c r="D219" s="30">
        <f>SUM('10. S2 DCBP'!X40)/5</f>
        <v>939.47719688542838</v>
      </c>
      <c r="E219" s="30">
        <f>SUM('11. S3 DCBP'!X40)/5</f>
        <v>4215.36929460581</v>
      </c>
      <c r="F219" s="27">
        <f>SUM('12. S4 DCBP'!X40)/5</f>
        <v>2784.31724137931</v>
      </c>
      <c r="G219" s="27">
        <f>SUM('13. S5 DCBP'!X40)/5</f>
        <v>1996.6666666666667</v>
      </c>
      <c r="H219" s="27">
        <f>SUM('14. S6 DCBP'!X40)/5</f>
        <v>1292.7570621468919</v>
      </c>
      <c r="I219" s="27">
        <f>SUM('15. S7 DCBP'!X40)/5</f>
        <v>3093.1412429378533</v>
      </c>
      <c r="J219" s="27">
        <f>SUM('16. S8 DCBP'!X40)/5</f>
        <v>4612.3504633529901</v>
      </c>
      <c r="L219" s="27"/>
      <c r="M219" s="27"/>
    </row>
    <row r="220" spans="1:13" x14ac:dyDescent="0.3">
      <c r="B220" s="16" t="s">
        <v>16</v>
      </c>
      <c r="C220" s="30">
        <f>SUM('9. S1 DCBP'!X41)/5</f>
        <v>2136.1031907671418</v>
      </c>
      <c r="D220" s="30">
        <f>SUM('10. S2 DCBP'!X41)/5</f>
        <v>833.60956618464968</v>
      </c>
      <c r="E220" s="30">
        <f>SUM('11. S3 DCBP'!X41)/5</f>
        <v>3740.3485477178424</v>
      </c>
      <c r="F220" s="27">
        <f>SUM('12. S4 DCBP'!X41)/5</f>
        <v>2470.5586206896546</v>
      </c>
      <c r="G220" s="27">
        <f>SUM('13. S5 DCBP'!X41)/5</f>
        <v>1771.6666666666667</v>
      </c>
      <c r="H220" s="27">
        <f>SUM('14. S6 DCBP'!X41)/5</f>
        <v>1147.079096045197</v>
      </c>
      <c r="I220" s="27">
        <f>SUM('15. S7 DCBP'!X41)/5</f>
        <v>2744.5819209039546</v>
      </c>
      <c r="J220" s="27">
        <f>SUM('16. S8 DCBP'!X41)/5</f>
        <v>4092.5947767481039</v>
      </c>
      <c r="L220" s="27"/>
      <c r="M220" s="27"/>
    </row>
    <row r="221" spans="1:13" x14ac:dyDescent="0.3">
      <c r="B221" s="16" t="s">
        <v>17</v>
      </c>
      <c r="C221" s="30">
        <f>SUM('9. S1 DCBP'!X42)/5</f>
        <v>839.97284453496286</v>
      </c>
      <c r="D221" s="30">
        <f>SUM('10. S2 DCBP'!X42)/5</f>
        <v>327.79755283648512</v>
      </c>
      <c r="E221" s="30">
        <f>SUM('11. S3 DCBP'!X42)/5</f>
        <v>1470.8049792531119</v>
      </c>
      <c r="F221" s="27">
        <f>SUM('12. S4 DCBP'!X42)/5</f>
        <v>971.48965517241379</v>
      </c>
      <c r="G221" s="27">
        <f>SUM('13. S5 DCBP'!X42)/5</f>
        <v>696.66666666666674</v>
      </c>
      <c r="H221" s="27">
        <f>SUM('14. S6 DCBP'!X42)/5</f>
        <v>451.06214689265505</v>
      </c>
      <c r="I221" s="27">
        <f>SUM('15. S7 DCBP'!X42)/5</f>
        <v>1079.2429378531074</v>
      </c>
      <c r="J221" s="27">
        <f>SUM('16. S8 DCBP'!X42)/5</f>
        <v>1609.3176074136477</v>
      </c>
      <c r="L221" s="27"/>
      <c r="M221" s="27"/>
    </row>
    <row r="222" spans="1:13" x14ac:dyDescent="0.3">
      <c r="B222" s="16" t="s">
        <v>18</v>
      </c>
      <c r="C222" s="30">
        <f>SUM('9. S1 DCBP'!X43)/5</f>
        <v>1955.2477936184659</v>
      </c>
      <c r="D222" s="30">
        <f>SUM('10. S2 DCBP'!X43)/5</f>
        <v>763.03114571746403</v>
      </c>
      <c r="E222" s="30">
        <f>SUM('11. S3 DCBP'!X43)/5</f>
        <v>3423.6680497925313</v>
      </c>
      <c r="F222" s="27">
        <f>SUM('12. S4 DCBP'!X43)/5</f>
        <v>2261.3862068965518</v>
      </c>
      <c r="G222" s="27">
        <f>SUM('13. S5 DCBP'!X43)/5</f>
        <v>1621.666666666667</v>
      </c>
      <c r="H222" s="27">
        <f>SUM('14. S6 DCBP'!X43)/5</f>
        <v>1049.9604519774005</v>
      </c>
      <c r="I222" s="27">
        <f>SUM('15. S7 DCBP'!X43)/5</f>
        <v>2512.2090395480222</v>
      </c>
      <c r="J222" s="27">
        <f>SUM('16. S8 DCBP'!X43)/5</f>
        <v>3746.09098567818</v>
      </c>
      <c r="L222" s="27"/>
      <c r="M222" s="27"/>
    </row>
    <row r="223" spans="1:13" x14ac:dyDescent="0.3">
      <c r="B223" s="16" t="s">
        <v>379</v>
      </c>
      <c r="C223" s="30">
        <f>SUM('9. S1 DCBP'!X44)/5</f>
        <v>1360.4344874405976</v>
      </c>
      <c r="D223" s="30">
        <f>SUM('10. S2 DCBP'!X44)/5</f>
        <v>530.90656284760871</v>
      </c>
      <c r="E223" s="30">
        <f>SUM('11. S3 DCBP'!X44)/5</f>
        <v>2382.1410788381745</v>
      </c>
      <c r="F223" s="27">
        <f>SUM('12. S4 DCBP'!X44)/5</f>
        <v>1573.4413793103445</v>
      </c>
      <c r="G223" s="27">
        <f>SUM('13. S5 DCBP'!X44)/5</f>
        <v>1128.3333333333335</v>
      </c>
      <c r="H223" s="27">
        <f>SUM('14. S6 DCBP'!X44)/5</f>
        <v>730.54802259886992</v>
      </c>
      <c r="I223" s="27">
        <f>SUM('15. S7 DCBP'!X44)/5</f>
        <v>1747.9604519774009</v>
      </c>
      <c r="J223" s="27">
        <f>SUM('16. S8 DCBP'!X44)/5</f>
        <v>2606.4785172704292</v>
      </c>
      <c r="L223" s="27"/>
      <c r="M223" s="27"/>
    </row>
    <row r="224" spans="1:13" s="26" customFormat="1" x14ac:dyDescent="0.3">
      <c r="A224" s="26" t="s">
        <v>134</v>
      </c>
      <c r="C224" s="54">
        <f t="shared" ref="C224:J224" si="24">SUM(C218:C223)</f>
        <v>10188.187372708759</v>
      </c>
      <c r="D224" s="54">
        <f t="shared" si="24"/>
        <v>3975.9176863181319</v>
      </c>
      <c r="E224" s="54">
        <f t="shared" si="24"/>
        <v>17839.668049792534</v>
      </c>
      <c r="F224" s="54">
        <f t="shared" si="24"/>
        <v>11783.379310344828</v>
      </c>
      <c r="G224" s="54">
        <f t="shared" si="24"/>
        <v>8450.0000000000018</v>
      </c>
      <c r="H224" s="54">
        <f t="shared" si="24"/>
        <v>5471.0169491525394</v>
      </c>
      <c r="I224" s="54">
        <f t="shared" si="24"/>
        <v>13090.338983050846</v>
      </c>
      <c r="J224" s="54">
        <f t="shared" si="24"/>
        <v>19519.713563605728</v>
      </c>
      <c r="L224" s="54"/>
      <c r="M224" s="54"/>
    </row>
    <row r="225" spans="1:13" x14ac:dyDescent="0.3">
      <c r="C225" s="30"/>
      <c r="D225" s="30"/>
      <c r="E225" s="30"/>
      <c r="F225" s="27"/>
      <c r="G225" s="27"/>
      <c r="H225" s="27"/>
      <c r="I225" s="27"/>
      <c r="J225" s="27"/>
      <c r="L225" s="27"/>
      <c r="M225" s="27"/>
    </row>
    <row r="227" spans="1:13" x14ac:dyDescent="0.3">
      <c r="A227" t="s">
        <v>74</v>
      </c>
      <c r="B227" s="16" t="s">
        <v>14</v>
      </c>
      <c r="C227" s="30">
        <v>0</v>
      </c>
      <c r="D227" s="30">
        <v>0</v>
      </c>
      <c r="E227" s="30">
        <v>0</v>
      </c>
      <c r="F227" s="30">
        <v>0</v>
      </c>
      <c r="G227" s="30">
        <v>0</v>
      </c>
      <c r="H227" s="30">
        <v>0</v>
      </c>
      <c r="I227" s="30">
        <v>0</v>
      </c>
      <c r="J227" s="30">
        <v>0</v>
      </c>
    </row>
    <row r="228" spans="1:13" ht="21.6" x14ac:dyDescent="0.3">
      <c r="A228" s="59" t="s">
        <v>79</v>
      </c>
      <c r="B228" s="16" t="s">
        <v>15</v>
      </c>
      <c r="C228" s="30">
        <v>0</v>
      </c>
      <c r="D228" s="30">
        <v>0</v>
      </c>
      <c r="E228" s="30">
        <v>0</v>
      </c>
      <c r="F228" s="30">
        <v>0</v>
      </c>
      <c r="G228" s="30">
        <v>0</v>
      </c>
      <c r="H228" s="30">
        <v>0</v>
      </c>
      <c r="I228" s="30">
        <v>0</v>
      </c>
      <c r="J228" s="30">
        <v>0</v>
      </c>
    </row>
    <row r="229" spans="1:13" x14ac:dyDescent="0.3">
      <c r="B229" s="16" t="s">
        <v>16</v>
      </c>
      <c r="C229" s="30">
        <v>0</v>
      </c>
      <c r="D229" s="30">
        <v>0</v>
      </c>
      <c r="E229" s="30">
        <v>0</v>
      </c>
      <c r="F229" s="30">
        <v>0</v>
      </c>
      <c r="G229" s="30">
        <v>0</v>
      </c>
      <c r="H229" s="30">
        <v>0</v>
      </c>
      <c r="I229" s="30">
        <v>0</v>
      </c>
      <c r="J229" s="30">
        <v>0</v>
      </c>
    </row>
    <row r="230" spans="1:13" x14ac:dyDescent="0.3">
      <c r="B230" s="16" t="s">
        <v>17</v>
      </c>
      <c r="C230" s="30">
        <v>0</v>
      </c>
      <c r="D230" s="30">
        <v>0</v>
      </c>
      <c r="E230" s="30">
        <v>0</v>
      </c>
      <c r="F230" s="30">
        <v>0</v>
      </c>
      <c r="G230" s="30">
        <v>0</v>
      </c>
      <c r="H230" s="30">
        <v>0</v>
      </c>
      <c r="I230" s="30">
        <v>0</v>
      </c>
      <c r="J230" s="30">
        <v>0</v>
      </c>
    </row>
    <row r="231" spans="1:13" x14ac:dyDescent="0.3">
      <c r="B231" s="16" t="s">
        <v>18</v>
      </c>
      <c r="C231" s="30">
        <v>0</v>
      </c>
      <c r="D231" s="30">
        <v>0</v>
      </c>
      <c r="E231" s="30">
        <v>0</v>
      </c>
      <c r="F231" s="30">
        <v>0</v>
      </c>
      <c r="G231" s="30">
        <v>0</v>
      </c>
      <c r="H231" s="30">
        <v>0</v>
      </c>
      <c r="I231" s="30">
        <v>0</v>
      </c>
      <c r="J231" s="30">
        <v>0</v>
      </c>
    </row>
    <row r="232" spans="1:13" x14ac:dyDescent="0.3">
      <c r="B232" s="16" t="s">
        <v>379</v>
      </c>
      <c r="C232" s="30">
        <v>0</v>
      </c>
      <c r="D232" s="30">
        <v>0</v>
      </c>
      <c r="E232" s="30">
        <v>0</v>
      </c>
      <c r="F232" s="30">
        <v>0</v>
      </c>
      <c r="G232" s="30">
        <v>0</v>
      </c>
      <c r="H232" s="30">
        <v>0</v>
      </c>
      <c r="I232" s="30">
        <v>0</v>
      </c>
      <c r="J232" s="30">
        <v>0</v>
      </c>
    </row>
    <row r="233" spans="1:13" s="26" customFormat="1" x14ac:dyDescent="0.3">
      <c r="A233" s="26" t="s">
        <v>135</v>
      </c>
      <c r="C233" s="54">
        <v>0</v>
      </c>
      <c r="D233" s="54">
        <v>0</v>
      </c>
      <c r="E233" s="54">
        <v>0</v>
      </c>
      <c r="F233" s="54">
        <v>0</v>
      </c>
      <c r="G233" s="54">
        <v>0</v>
      </c>
      <c r="H233" s="54">
        <v>0</v>
      </c>
      <c r="I233" s="54">
        <v>0</v>
      </c>
      <c r="J233" s="54">
        <v>0</v>
      </c>
      <c r="L233" s="54"/>
      <c r="M233" s="54"/>
    </row>
    <row r="235" spans="1:13" x14ac:dyDescent="0.3">
      <c r="A235" t="s">
        <v>75</v>
      </c>
      <c r="B235" s="16" t="s">
        <v>14</v>
      </c>
      <c r="C235" s="30">
        <f>SUM('17. S1 PC'!K10)/5</f>
        <v>994.54718262050267</v>
      </c>
      <c r="D235" s="30">
        <f>SUM('18. S2 PC'!K10)/5</f>
        <v>750.57369840767478</v>
      </c>
      <c r="E235" s="30">
        <f>SUM('19. S3 PC'!L10)/5</f>
        <v>1173.0192719486081</v>
      </c>
      <c r="F235" s="30">
        <f>SUM('20. S4 PC'!L10)/5</f>
        <v>1157.4206896551723</v>
      </c>
      <c r="G235" s="30">
        <f>SUM('21. S5 PC'!L10)/5</f>
        <v>1071.6879623402824</v>
      </c>
      <c r="H235" s="30">
        <f>SUM('22. S6 PC'!L10)/5</f>
        <v>990.11811023622045</v>
      </c>
      <c r="I235" s="30">
        <f>SUM('23. S7 PC'!L10)/5</f>
        <v>1205.7874015748032</v>
      </c>
      <c r="J235" s="30">
        <f>SUM('24. S8 PC'!L10)/5</f>
        <v>1332.5743292240754</v>
      </c>
    </row>
    <row r="236" spans="1:13" x14ac:dyDescent="0.3">
      <c r="B236" s="16" t="s">
        <v>15</v>
      </c>
      <c r="C236" s="30">
        <f>SUM('17. S1 PC'!K11)/5</f>
        <v>0</v>
      </c>
      <c r="D236" s="30">
        <f>SUM('18. S2 PC'!K11)/5</f>
        <v>0</v>
      </c>
      <c r="E236" s="30">
        <f>SUM('19. S3 PC'!L11)/5</f>
        <v>0</v>
      </c>
      <c r="F236" s="30">
        <f>SUM('20. S4 PC'!L11)/5</f>
        <v>0</v>
      </c>
      <c r="G236" s="30">
        <f>SUM('21. S5 PC'!L11)/5</f>
        <v>0</v>
      </c>
      <c r="H236" s="30">
        <f>SUM('22. S6 PC'!L11)/5</f>
        <v>0</v>
      </c>
      <c r="I236" s="30">
        <f>SUM('23. S7 PC'!L11)/5</f>
        <v>0</v>
      </c>
      <c r="J236" s="30">
        <f>SUM('24. S8 PC'!L11)/5</f>
        <v>0</v>
      </c>
    </row>
    <row r="237" spans="1:13" x14ac:dyDescent="0.3">
      <c r="B237" s="16" t="s">
        <v>16</v>
      </c>
      <c r="C237" s="30">
        <f>SUM('17. S1 PC'!K12)/5</f>
        <v>0</v>
      </c>
      <c r="D237" s="30">
        <f>SUM('18. S2 PC'!K12)/5</f>
        <v>0</v>
      </c>
      <c r="E237" s="30">
        <f>SUM('19. S3 PC'!L12)/5</f>
        <v>0</v>
      </c>
      <c r="F237" s="30">
        <f>SUM('20. S4 PC'!L12)/5</f>
        <v>0</v>
      </c>
      <c r="G237" s="30">
        <f>SUM('21. S5 PC'!L12)/5</f>
        <v>0</v>
      </c>
      <c r="H237" s="30">
        <f>SUM('22. S6 PC'!L12)/5</f>
        <v>0</v>
      </c>
      <c r="I237" s="30">
        <f>SUM('23. S7 PC'!L12)/5</f>
        <v>0</v>
      </c>
      <c r="J237" s="30">
        <f>SUM('24. S8 PC'!L12)/5</f>
        <v>0</v>
      </c>
    </row>
    <row r="238" spans="1:13" x14ac:dyDescent="0.3">
      <c r="B238" s="16" t="s">
        <v>17</v>
      </c>
      <c r="C238" s="30">
        <f>SUM('17. S1 PC'!K13)/5</f>
        <v>0</v>
      </c>
      <c r="D238" s="30">
        <f>SUM('18. S2 PC'!K13)/5</f>
        <v>0</v>
      </c>
      <c r="E238" s="30">
        <f>SUM('19. S3 PC'!L13)/5</f>
        <v>0</v>
      </c>
      <c r="F238" s="30">
        <f>SUM('20. S4 PC'!L13)/5</f>
        <v>0</v>
      </c>
      <c r="G238" s="30">
        <f>SUM('21. S5 PC'!L13)/5</f>
        <v>0</v>
      </c>
      <c r="H238" s="30">
        <f>SUM('22. S6 PC'!L13)/5</f>
        <v>0</v>
      </c>
      <c r="I238" s="30">
        <f>SUM('23. S7 PC'!L13)/5</f>
        <v>0</v>
      </c>
      <c r="J238" s="30">
        <f>SUM('24. S8 PC'!L13)/5</f>
        <v>0</v>
      </c>
    </row>
    <row r="239" spans="1:13" x14ac:dyDescent="0.3">
      <c r="B239" s="16" t="s">
        <v>18</v>
      </c>
      <c r="C239" s="30">
        <f>SUM('17. S1 PC'!K14)/5</f>
        <v>0</v>
      </c>
      <c r="D239" s="30">
        <f>SUM('18. S2 PC'!K14)/5</f>
        <v>0</v>
      </c>
      <c r="E239" s="30">
        <f>SUM('19. S3 PC'!L14)/5</f>
        <v>0</v>
      </c>
      <c r="F239" s="30">
        <f>SUM('20. S4 PC'!L14)/5</f>
        <v>0</v>
      </c>
      <c r="G239" s="30">
        <f>SUM('21. S5 PC'!L14)/5</f>
        <v>0</v>
      </c>
      <c r="H239" s="30">
        <f>SUM('22. S6 PC'!L14)/5</f>
        <v>0</v>
      </c>
      <c r="I239" s="30">
        <f>SUM('23. S7 PC'!L14)/5</f>
        <v>0</v>
      </c>
      <c r="J239" s="30">
        <f>SUM('24. S8 PC'!L14)/5</f>
        <v>0</v>
      </c>
    </row>
    <row r="240" spans="1:13" x14ac:dyDescent="0.3">
      <c r="B240" s="16" t="s">
        <v>379</v>
      </c>
      <c r="C240" s="30">
        <f>SUM('17. S1 PC'!K15)/5</f>
        <v>714.7291242362528</v>
      </c>
      <c r="D240" s="30">
        <f>SUM('18. S2 PC'!K15)/5</f>
        <v>503.45821543258927</v>
      </c>
      <c r="E240" s="30">
        <f>SUM('19. S3 PC'!L15)/5</f>
        <v>932.96306307498094</v>
      </c>
      <c r="F240" s="30">
        <f>SUM('20. S4 PC'!L15)/5</f>
        <v>997.05517241379312</v>
      </c>
      <c r="G240" s="30">
        <f>SUM('21. S5 PC'!L15)/5</f>
        <v>921.96727725097298</v>
      </c>
      <c r="H240" s="30">
        <f>SUM('22. S6 PC'!L15)/5</f>
        <v>814.78680274935903</v>
      </c>
      <c r="I240" s="30">
        <f>SUM('23. S7 PC'!L15)/5</f>
        <v>1038.7204724409448</v>
      </c>
      <c r="J240" s="30">
        <f>SUM('24. S8 PC'!L15)/5</f>
        <v>1147.9405366207395</v>
      </c>
    </row>
    <row r="242" spans="1:10" x14ac:dyDescent="0.3">
      <c r="C242" s="30"/>
      <c r="D242" s="30"/>
      <c r="E242" s="30"/>
      <c r="F242" s="30"/>
      <c r="G242" s="30"/>
      <c r="H242" s="30"/>
      <c r="I242" s="30"/>
      <c r="J242" s="30"/>
    </row>
    <row r="243" spans="1:10" x14ac:dyDescent="0.3">
      <c r="A243" t="s">
        <v>76</v>
      </c>
      <c r="B243" s="16" t="s">
        <v>14</v>
      </c>
      <c r="C243" s="30">
        <f>SUM('17. S1 PC'!Q10)/5</f>
        <v>1169.5315682281062</v>
      </c>
      <c r="D243" s="30">
        <f>SUM('18. S2 PC'!Q10)/5</f>
        <v>793.63636363636374</v>
      </c>
      <c r="E243" s="30">
        <f>SUM('19. S3 PC'!R10)/5</f>
        <v>1586.0810810810808</v>
      </c>
      <c r="F243" s="30">
        <f>SUM('20. S4 PC'!R10)/5</f>
        <v>1352.6482758620691</v>
      </c>
      <c r="G243" s="30">
        <f>SUM('21. S5 PC'!R10)/5</f>
        <v>1157.1259842519689</v>
      </c>
      <c r="H243" s="30">
        <f>SUM('22. S6 PC'!R10)/5</f>
        <v>970</v>
      </c>
      <c r="I243" s="30">
        <f>SUM('23. S7 PC'!R10)/5</f>
        <v>1453.1835205992509</v>
      </c>
      <c r="J243" s="30">
        <f>SUM('24. S8 PC'!R10)/5</f>
        <v>1774.3902439024391</v>
      </c>
    </row>
    <row r="244" spans="1:10" x14ac:dyDescent="0.3">
      <c r="B244" s="16" t="s">
        <v>15</v>
      </c>
      <c r="C244" s="30">
        <f>SUM('17. S1 PC'!Q11)/5</f>
        <v>0</v>
      </c>
      <c r="D244" s="30">
        <f>SUM('18. S2 PC'!Q11)/5</f>
        <v>0</v>
      </c>
      <c r="E244" s="30">
        <f>SUM('19. S3 PC'!R11)/5</f>
        <v>0</v>
      </c>
      <c r="F244" s="30">
        <f>SUM('20. S4 PC'!R11)/5</f>
        <v>0</v>
      </c>
      <c r="G244" s="30">
        <f>SUM('21. S5 PC'!R11)/5</f>
        <v>0</v>
      </c>
      <c r="H244" s="30">
        <f>SUM('22. S6 PC'!R11)/5</f>
        <v>0</v>
      </c>
      <c r="I244" s="30">
        <f>SUM('23. S7 PC'!R11)/5</f>
        <v>0</v>
      </c>
      <c r="J244" s="30">
        <f>SUM('24. S8 PC'!R11)/5</f>
        <v>0</v>
      </c>
    </row>
    <row r="245" spans="1:10" x14ac:dyDescent="0.3">
      <c r="B245" s="16" t="s">
        <v>16</v>
      </c>
      <c r="C245" s="30">
        <f>SUM('17. S1 PC'!Q12)/5</f>
        <v>0</v>
      </c>
      <c r="D245" s="30">
        <f>SUM('18. S2 PC'!Q12)/5</f>
        <v>0</v>
      </c>
      <c r="E245" s="30">
        <f>SUM('19. S3 PC'!R12)/5</f>
        <v>595.82830989353567</v>
      </c>
      <c r="F245" s="30">
        <f>SUM('20. S4 PC'!R12)/5</f>
        <v>303.88965517241377</v>
      </c>
      <c r="G245" s="30">
        <f>SUM('21. S5 PC'!R12)/5</f>
        <v>0</v>
      </c>
      <c r="H245" s="30">
        <f>SUM('22. S6 PC'!R12)/5</f>
        <v>0</v>
      </c>
      <c r="I245" s="30">
        <f>SUM('23. S7 PC'!R12)/5</f>
        <v>609.99881136585986</v>
      </c>
      <c r="J245" s="30">
        <f>SUM('24. S8 PC'!R12)/5</f>
        <v>1501.8478270300002</v>
      </c>
    </row>
    <row r="246" spans="1:10" x14ac:dyDescent="0.3">
      <c r="B246" s="16" t="s">
        <v>17</v>
      </c>
      <c r="C246" s="30">
        <f>SUM('17. S1 PC'!Q13)/5</f>
        <v>0</v>
      </c>
      <c r="D246" s="30">
        <f>SUM('18. S2 PC'!Q13)/5</f>
        <v>0</v>
      </c>
      <c r="E246" s="30">
        <f>SUM('19. S3 PC'!R13)/5</f>
        <v>0</v>
      </c>
      <c r="F246" s="30">
        <f>SUM('20. S4 PC'!R13)/5</f>
        <v>0</v>
      </c>
      <c r="G246" s="30">
        <f>SUM('21. S5 PC'!R13)/5</f>
        <v>0</v>
      </c>
      <c r="H246" s="30">
        <f>SUM('22. S6 PC'!R13)/5</f>
        <v>0</v>
      </c>
      <c r="I246" s="30">
        <f>SUM('23. S7 PC'!R13)/5</f>
        <v>0</v>
      </c>
      <c r="J246" s="30">
        <f>SUM('24. S8 PC'!R13)/5</f>
        <v>0</v>
      </c>
    </row>
    <row r="247" spans="1:10" x14ac:dyDescent="0.3">
      <c r="B247" s="16" t="s">
        <v>18</v>
      </c>
      <c r="C247" s="30">
        <f>SUM('17. S1 PC'!Q14)/5</f>
        <v>0</v>
      </c>
      <c r="D247" s="30">
        <f>SUM('18. S2 PC'!Q14)/5</f>
        <v>0</v>
      </c>
      <c r="E247" s="30">
        <f>SUM('19. S3 PC'!R14)/5</f>
        <v>0</v>
      </c>
      <c r="F247" s="30">
        <f>SUM('20. S4 PC'!R14)/5</f>
        <v>0</v>
      </c>
      <c r="G247" s="30">
        <f>SUM('21. S5 PC'!R14)/5</f>
        <v>0</v>
      </c>
      <c r="H247" s="30">
        <f>SUM('22. S6 PC'!R14)/5</f>
        <v>0</v>
      </c>
      <c r="I247" s="30">
        <f>SUM('23. S7 PC'!R14)/5</f>
        <v>0</v>
      </c>
      <c r="J247" s="30">
        <f>SUM('24. S8 PC'!R14)/5</f>
        <v>0</v>
      </c>
    </row>
    <row r="248" spans="1:10" x14ac:dyDescent="0.3">
      <c r="B248" s="16" t="s">
        <v>379</v>
      </c>
      <c r="C248" s="30">
        <f>SUM('17. S1 PC'!Q15)/5</f>
        <v>990.68567549219301</v>
      </c>
      <c r="D248" s="30">
        <f>SUM('18. S2 PC'!Q15)/5</f>
        <v>672.27272727272725</v>
      </c>
      <c r="E248" s="30">
        <f>SUM('19. S3 PC'!R15)/5</f>
        <v>1343.536036036036</v>
      </c>
      <c r="F248" s="30">
        <f>SUM('20. S4 PC'!R15)/5</f>
        <v>1145.8</v>
      </c>
      <c r="G248" s="30">
        <f>SUM('21. S5 PC'!R15)/5</f>
        <v>980.17716535433078</v>
      </c>
      <c r="H248" s="30">
        <f>SUM('22. S6 PC'!R15)/5</f>
        <v>821.66666666666663</v>
      </c>
      <c r="I248" s="30">
        <f>SUM('23. S7 PC'!R15)/5</f>
        <v>1230.9612983770287</v>
      </c>
      <c r="J248" s="30">
        <f>SUM('24. S8 PC'!R15)/5</f>
        <v>1503.0487804878048</v>
      </c>
    </row>
    <row r="250" spans="1:10" x14ac:dyDescent="0.3">
      <c r="C250" s="30"/>
      <c r="D250" s="30"/>
      <c r="E250" s="30"/>
      <c r="F250" s="30"/>
      <c r="G250" s="30"/>
      <c r="H250" s="30"/>
      <c r="I250" s="30"/>
      <c r="J250" s="30"/>
    </row>
    <row r="251" spans="1:10" x14ac:dyDescent="0.3">
      <c r="A251" t="s">
        <v>77</v>
      </c>
      <c r="B251" s="16" t="s">
        <v>14</v>
      </c>
      <c r="C251" s="30">
        <f>SUM('17. S1 PC'!W10)/5</f>
        <v>1284.0733197556008</v>
      </c>
      <c r="D251" s="30">
        <f>SUM('18. S2 PC'!W10)/5</f>
        <v>679.70777323202822</v>
      </c>
      <c r="E251" s="30">
        <f>SUM('19. S3 PC'!X10)/5</f>
        <v>1987.1033938437254</v>
      </c>
      <c r="F251" s="30">
        <f>SUM('20. S4 PC'!X10)/5</f>
        <v>1485.1241379310343</v>
      </c>
      <c r="G251" s="30">
        <f>SUM('21. S5 PC'!X10)/5</f>
        <v>1165.1631477927062</v>
      </c>
      <c r="H251" s="30">
        <f>SUM('22. S6 PC'!X10)/6</f>
        <v>727.28622327790981</v>
      </c>
      <c r="I251" s="30">
        <f>SUM('23. S7 PC'!X10)/5</f>
        <v>1631.6508313539193</v>
      </c>
      <c r="J251" s="30">
        <f>SUM('24. S8 PC'!X10)/5</f>
        <v>2201.6826923076924</v>
      </c>
    </row>
    <row r="252" spans="1:10" x14ac:dyDescent="0.3">
      <c r="B252" s="16" t="s">
        <v>15</v>
      </c>
      <c r="C252" s="30">
        <f>SUM('17. S1 PC'!W11)/5</f>
        <v>0</v>
      </c>
      <c r="D252" s="30">
        <f>SUM('18. S2 PC'!W11)/5</f>
        <v>0</v>
      </c>
      <c r="E252" s="30">
        <f>SUM('19. S3 PC'!X11)/5</f>
        <v>0</v>
      </c>
      <c r="F252" s="30">
        <f>SUM('20. S4 PC'!X11)/5</f>
        <v>0</v>
      </c>
      <c r="G252" s="30">
        <f>SUM('21. S5 PC'!X11)/5</f>
        <v>0</v>
      </c>
      <c r="H252" s="30">
        <f>SUM('22. S6 PC'!X11)/6</f>
        <v>0</v>
      </c>
      <c r="I252" s="30">
        <f>SUM('23. S7 PC'!X11)/5</f>
        <v>0</v>
      </c>
      <c r="J252" s="30">
        <f>SUM('24. S8 PC'!V11)/5</f>
        <v>3452.4038461538466</v>
      </c>
    </row>
    <row r="253" spans="1:10" x14ac:dyDescent="0.3">
      <c r="B253" s="16" t="s">
        <v>16</v>
      </c>
      <c r="C253" s="30">
        <f>SUM('17. S1 PC'!W12)/5</f>
        <v>1846.7345553292603</v>
      </c>
      <c r="D253" s="30">
        <f>SUM('18. S2 PC'!W12)/5</f>
        <v>256.89035117885214</v>
      </c>
      <c r="E253" s="30">
        <f>SUM('19. S3 PC'!X12)/5</f>
        <v>2857.8216258879243</v>
      </c>
      <c r="F253" s="30">
        <f>SUM('20. S4 PC'!X12)/5</f>
        <v>2135.8827586206894</v>
      </c>
      <c r="G253" s="30">
        <f>SUM('21. S5 PC'!X12)/5</f>
        <v>1675.7197696737046</v>
      </c>
      <c r="H253" s="30">
        <f>SUM('22. S6 PC'!X12)/6</f>
        <v>1045.9718923198734</v>
      </c>
      <c r="I253" s="30">
        <f>SUM('23. S7 PC'!X12)/5</f>
        <v>2346.6152019002379</v>
      </c>
      <c r="J253" s="30">
        <f>SUM('24. S8 PC'!X12)/5</f>
        <v>3166.4262820512827</v>
      </c>
    </row>
    <row r="254" spans="1:10" x14ac:dyDescent="0.3">
      <c r="B254" s="16" t="s">
        <v>17</v>
      </c>
      <c r="C254" s="30">
        <f>SUM('17. S1 PC'!W13)/5</f>
        <v>0</v>
      </c>
      <c r="D254" s="30">
        <f>SUM('18. S2 PC'!W13)/5</f>
        <v>0</v>
      </c>
      <c r="E254" s="30">
        <f>SUM('19. S3 PC'!X13)/5</f>
        <v>749.58286318209412</v>
      </c>
      <c r="F254" s="30">
        <f>SUM('20. S4 PC'!X13)/5</f>
        <v>169.42068965517228</v>
      </c>
      <c r="G254" s="30">
        <f>SUM('21. S5 PC'!X13)/5</f>
        <v>0</v>
      </c>
      <c r="H254" s="30">
        <f>SUM('22. S6 PC'!X13)/6</f>
        <v>0</v>
      </c>
      <c r="I254" s="30">
        <f>SUM('23. S7 PC'!X13)/5</f>
        <v>424.80083137317314</v>
      </c>
      <c r="J254" s="30">
        <f>SUM('24. S8 PC'!X13)/5</f>
        <v>1199.0384615384614</v>
      </c>
    </row>
    <row r="255" spans="1:10" x14ac:dyDescent="0.3">
      <c r="B255" s="16" t="s">
        <v>18</v>
      </c>
      <c r="C255" s="30">
        <f>SUM('17. S1 PC'!W14)/5</f>
        <v>0</v>
      </c>
      <c r="D255" s="30">
        <f>SUM('18. S2 PC'!W14)/5</f>
        <v>0</v>
      </c>
      <c r="E255" s="30">
        <f>SUM('19. S3 PC'!X14)/5</f>
        <v>0</v>
      </c>
      <c r="F255" s="30">
        <f>SUM('20. S4 PC'!X14)/5</f>
        <v>0</v>
      </c>
      <c r="G255" s="30">
        <f>SUM('21. S5 PC'!X14)/5</f>
        <v>0</v>
      </c>
      <c r="H255" s="30">
        <f>SUM('22. S6 PC'!X14)/6</f>
        <v>0</v>
      </c>
      <c r="I255" s="30">
        <f>SUM('23. S7 PC'!X14)/5</f>
        <v>0</v>
      </c>
      <c r="J255" s="30">
        <f>SUM('24. S8 PC'!V14)/5</f>
        <v>2663.3814102564111</v>
      </c>
    </row>
    <row r="256" spans="1:10" x14ac:dyDescent="0.3">
      <c r="B256" s="16" t="s">
        <v>379</v>
      </c>
      <c r="C256" s="30">
        <f>SUM('17. S1 PC'!W15)/5</f>
        <v>1175.5600814663951</v>
      </c>
      <c r="D256" s="30">
        <f>SUM('18. S2 PC'!W15)/5</f>
        <v>622.26767971946231</v>
      </c>
      <c r="E256" s="30">
        <f>SUM('19. S3 PC'!X15)/5</f>
        <v>1819.1791633780583</v>
      </c>
      <c r="F256" s="30">
        <f>SUM('20. S4 PC'!X15)/5</f>
        <v>1359.6206896551726</v>
      </c>
      <c r="G256" s="30">
        <f>SUM('21. S5 PC'!X15)/5</f>
        <v>1066.6986564299425</v>
      </c>
      <c r="H256" s="30">
        <f>SUM('22. S6 PC'!X15)/6</f>
        <v>665.82541567695966</v>
      </c>
      <c r="I256" s="30">
        <f>SUM('23. S7 PC'!X15)/5</f>
        <v>1493.7648456057009</v>
      </c>
      <c r="J256" s="30">
        <f>SUM('24. S8 PC'!X15)/5</f>
        <v>2015.625</v>
      </c>
    </row>
    <row r="257" spans="1:10" x14ac:dyDescent="0.3">
      <c r="C257" s="30"/>
      <c r="D257" s="30"/>
      <c r="E257" s="30"/>
      <c r="F257" s="30"/>
      <c r="G257" s="30"/>
      <c r="H257" s="30"/>
      <c r="I257" s="30"/>
      <c r="J257" s="30"/>
    </row>
    <row r="258" spans="1:10" x14ac:dyDescent="0.3">
      <c r="C258" s="30"/>
      <c r="D258" s="30"/>
      <c r="E258" s="30"/>
      <c r="F258" s="30"/>
      <c r="G258" s="30"/>
      <c r="H258" s="30"/>
      <c r="I258" s="30"/>
      <c r="J258" s="30"/>
    </row>
    <row r="259" spans="1:10" x14ac:dyDescent="0.3">
      <c r="A259" t="s">
        <v>78</v>
      </c>
      <c r="B259" s="16" t="s">
        <v>14</v>
      </c>
      <c r="C259" s="30">
        <f>SUM('17. S1 PC'!AC10)/5</f>
        <v>1489.0427698574342</v>
      </c>
      <c r="D259" s="30">
        <f>SUM('18. S2 PC'!AC10)/5</f>
        <v>581.095661846496</v>
      </c>
      <c r="E259" s="30">
        <f>SUM('19. S3 PC'!AD10)/5</f>
        <v>2607.3360995850621</v>
      </c>
      <c r="F259" s="30">
        <f>SUM('20. S4 PC'!AD10)/5</f>
        <v>1722.1862068965515</v>
      </c>
      <c r="G259" s="30">
        <f>SUM('21. S5 PC'!AD10)/5</f>
        <v>1235.0000000000002</v>
      </c>
      <c r="H259" s="30">
        <f>SUM('22. S6 PC'!AD10)/5</f>
        <v>799.61016949152531</v>
      </c>
      <c r="I259" s="30">
        <f>SUM('23. S7 PC'!AD10)/5</f>
        <v>1913.2033898305083</v>
      </c>
      <c r="J259" s="30">
        <f>SUM('24. S8 PC'!AD10)/5</f>
        <v>2852.8812131423756</v>
      </c>
    </row>
    <row r="260" spans="1:10" x14ac:dyDescent="0.3">
      <c r="B260" s="16" t="s">
        <v>15</v>
      </c>
      <c r="C260" s="30">
        <f>SUM('17. S1 PC'!AC11)/5</f>
        <v>919.05580448065234</v>
      </c>
      <c r="D260" s="30">
        <f>SUM('18. S2 PC'!AC11)/5</f>
        <v>0</v>
      </c>
      <c r="E260" s="30">
        <f>SUM('19. S3 PC'!AD11)/5</f>
        <v>4215.36929460581</v>
      </c>
      <c r="F260" s="30">
        <f>SUM('20. S4 PC'!AD11)/5</f>
        <v>2784.31724137931</v>
      </c>
      <c r="G260" s="30">
        <f>SUM('21. S5 PC'!AD11)/5</f>
        <v>594.35574543533005</v>
      </c>
      <c r="H260" s="30">
        <f>SUM('22. S6 PC'!AD11)/5</f>
        <v>0</v>
      </c>
      <c r="I260" s="30">
        <f>SUM('23. S7 PC'!AD11)/5</f>
        <v>3093.1412429378533</v>
      </c>
      <c r="J260" s="30">
        <f>SUM('24. S8 PC'!AD11)/5</f>
        <v>4612.3504633529901</v>
      </c>
    </row>
    <row r="261" spans="1:10" x14ac:dyDescent="0.3">
      <c r="B261" s="16" t="s">
        <v>16</v>
      </c>
      <c r="C261" s="30">
        <f>SUM('17. S1 PC'!AC12)/5</f>
        <v>2136.1031907671418</v>
      </c>
      <c r="D261" s="30">
        <f>SUM('18. S2 PC'!AC12)/5</f>
        <v>833.60956618464968</v>
      </c>
      <c r="E261" s="30">
        <f>SUM('19. S3 PC'!AD12)/5</f>
        <v>3740.3485477178424</v>
      </c>
      <c r="F261" s="30">
        <f>SUM('20. S4 PC'!AD12)/5</f>
        <v>2470.5586206896546</v>
      </c>
      <c r="G261" s="30">
        <f>SUM('21. S5 PC'!AD12)/5</f>
        <v>1771.6666666666667</v>
      </c>
      <c r="H261" s="30">
        <f>SUM('22. S6 PC'!AD12)/5</f>
        <v>1147.079096045197</v>
      </c>
      <c r="I261" s="30">
        <f>SUM('23. S7 PC'!AD12)/5</f>
        <v>2744.5819209039546</v>
      </c>
      <c r="J261" s="30">
        <f>SUM('24. S8 PC'!AD12)/5</f>
        <v>4092.5947767481039</v>
      </c>
    </row>
    <row r="262" spans="1:10" x14ac:dyDescent="0.3">
      <c r="B262" s="16" t="s">
        <v>17</v>
      </c>
      <c r="C262" s="30">
        <f>SUM('17. S1 PC'!AC13)/5</f>
        <v>839.97284453496286</v>
      </c>
      <c r="D262" s="30">
        <f>SUM('18. S2 PC'!AC13)/5</f>
        <v>0</v>
      </c>
      <c r="E262" s="30">
        <f>SUM('19. S3 PC'!AD13)/5</f>
        <v>1470.8049792531119</v>
      </c>
      <c r="F262" s="30">
        <f>SUM('20. S4 PC'!AD13)/5</f>
        <v>971.48965517241379</v>
      </c>
      <c r="G262" s="30">
        <f>SUM('21. S5 PC'!AD13)/5</f>
        <v>696.66666666666674</v>
      </c>
      <c r="H262" s="30">
        <f>SUM('22. S6 PC'!AD13)/5</f>
        <v>91.421639281238555</v>
      </c>
      <c r="I262" s="30">
        <f>SUM('23. S7 PC'!AD13)/5</f>
        <v>1079.2429378531074</v>
      </c>
      <c r="J262" s="30">
        <f>SUM('24. S8 PC'!AD13)/5</f>
        <v>1609.3176074136477</v>
      </c>
    </row>
    <row r="263" spans="1:10" x14ac:dyDescent="0.3">
      <c r="B263" s="16" t="s">
        <v>18</v>
      </c>
      <c r="C263" s="30">
        <f>SUM('17. S1 PC'!AC14)/5</f>
        <v>377.7560081466421</v>
      </c>
      <c r="D263" s="30">
        <f>SUM('18. S2 PC'!AC14)/5</f>
        <v>0</v>
      </c>
      <c r="E263" s="30">
        <f>SUM('19. S3 PC'!AD14)/5</f>
        <v>3423.6680497925313</v>
      </c>
      <c r="F263" s="30">
        <f>SUM('20. S4 PC'!AD14)/5</f>
        <v>1408.4565517241342</v>
      </c>
      <c r="G263" s="30">
        <f>SUM('21. S5 PC'!AD14)/5</f>
        <v>0</v>
      </c>
      <c r="H263" s="30">
        <f>SUM('22. S6 PC'!AD14)/5</f>
        <v>0</v>
      </c>
      <c r="I263" s="30">
        <f>SUM('23. S7 PC'!AD14)/5</f>
        <v>2512.2090395480222</v>
      </c>
      <c r="J263" s="30">
        <f>SUM('24. S8 PC'!AD14)/5</f>
        <v>3746.09098567818</v>
      </c>
    </row>
    <row r="264" spans="1:10" x14ac:dyDescent="0.3">
      <c r="B264" s="16" t="s">
        <v>379</v>
      </c>
      <c r="C264" s="30">
        <f>SUM('17. S1 PC'!AC15)/5</f>
        <v>1360.4344874405976</v>
      </c>
      <c r="D264" s="30">
        <f>SUM('18. S2 PC'!AC15)/5</f>
        <v>530.90656284760871</v>
      </c>
      <c r="E264" s="30">
        <f>SUM('19. S3 PC'!AD15)/5</f>
        <v>2382.1410788381745</v>
      </c>
      <c r="F264" s="30">
        <f>SUM('20. S4 PC'!AD15)/5</f>
        <v>1573.4413793103445</v>
      </c>
      <c r="G264" s="30">
        <f>SUM('21. S5 PC'!AD15)/5</f>
        <v>1128.3333333333335</v>
      </c>
      <c r="H264" s="30">
        <f>SUM('22. S6 PC'!AD15)/5</f>
        <v>730.54802259886992</v>
      </c>
      <c r="I264" s="30">
        <f>SUM('23. S7 PC'!AD15)/5</f>
        <v>1747.9604519774009</v>
      </c>
      <c r="J264" s="30">
        <f>SUM('24. S8 PC'!AD15)/5</f>
        <v>2606.4785172704292</v>
      </c>
    </row>
    <row r="265" spans="1:10" x14ac:dyDescent="0.3">
      <c r="C265" s="30"/>
      <c r="D265" s="30"/>
      <c r="E265" s="30"/>
      <c r="F265" s="30"/>
      <c r="G265" s="30"/>
      <c r="H265" s="30"/>
      <c r="I265" s="30"/>
      <c r="J265" s="30"/>
    </row>
    <row r="266" spans="1:10" x14ac:dyDescent="0.3">
      <c r="A266" s="31"/>
      <c r="B266" s="31"/>
      <c r="G266" s="30"/>
    </row>
    <row r="267" spans="1:10" x14ac:dyDescent="0.3">
      <c r="A267" t="s">
        <v>80</v>
      </c>
      <c r="B267" s="16" t="s">
        <v>14</v>
      </c>
      <c r="C267" s="30">
        <f>SUM('17. S1 PC'!F10)</f>
        <v>4783.4080108621856</v>
      </c>
      <c r="D267" s="30">
        <f>SUM('18. S2 PC'!F10)</f>
        <v>4783.4080108621856</v>
      </c>
      <c r="E267" s="30">
        <f>SUM('19. S3 PC'!F10)</f>
        <v>4783.4080108621856</v>
      </c>
      <c r="F267" s="30">
        <f>SUM('20. S4 PC'!F10)</f>
        <v>4498.9793103448283</v>
      </c>
      <c r="G267" s="30">
        <f>SUM('21. S5 PC'!F10)</f>
        <v>4498.9793103448283</v>
      </c>
      <c r="H267" s="30">
        <f>SUM('22. S6 PC'!F10)</f>
        <v>4498.9793103448283</v>
      </c>
      <c r="I267" s="30">
        <f>SUM('23. S7 PC'!F10)</f>
        <v>4498.9793103448283</v>
      </c>
      <c r="J267" s="30">
        <f>SUM('24. S8 PC'!F10)</f>
        <v>4498.9793103448283</v>
      </c>
    </row>
    <row r="268" spans="1:10" x14ac:dyDescent="0.3">
      <c r="B268" s="16" t="s">
        <v>15</v>
      </c>
      <c r="C268" s="30">
        <f>SUM('17. S1 PC'!F11)</f>
        <v>141862.84928716905</v>
      </c>
      <c r="D268" s="30">
        <f>SUM('18. S2 PC'!F11)</f>
        <v>141862.84928716905</v>
      </c>
      <c r="E268" s="30">
        <f>SUM('19. S3 PC'!F11)</f>
        <v>141862.84928716905</v>
      </c>
      <c r="F268" s="30">
        <f>SUM('20. S4 PC'!F11)</f>
        <v>141526.82068965517</v>
      </c>
      <c r="G268" s="30">
        <f>SUM('21. S5 PC'!F11)</f>
        <v>141526.82068965517</v>
      </c>
      <c r="H268" s="30">
        <f>SUM('22. S6 PC'!F11)</f>
        <v>141526.82068965517</v>
      </c>
      <c r="I268" s="30">
        <f>SUM('23. S7 PC'!F11)</f>
        <v>141526.82068965517</v>
      </c>
      <c r="J268" s="30">
        <f>SUM('24. S8 PC'!F11)</f>
        <v>141526.82068965517</v>
      </c>
    </row>
    <row r="269" spans="1:10" x14ac:dyDescent="0.3">
      <c r="B269" s="16" t="s">
        <v>16</v>
      </c>
      <c r="C269" s="30">
        <f>SUM('17. S1 PC'!F12)</f>
        <v>29018.164969450103</v>
      </c>
      <c r="D269" s="30">
        <f>SUM('18. S2 PC'!F12)</f>
        <v>29018.164969450103</v>
      </c>
      <c r="E269" s="30">
        <f>SUM('19. S3 PC'!F12)</f>
        <v>29018.164969450103</v>
      </c>
      <c r="F269" s="30">
        <f>SUM('20. S4 PC'!F12)</f>
        <v>28659.482758620688</v>
      </c>
      <c r="G269" s="30">
        <f>SUM('21. S5 PC'!F12)</f>
        <v>28659.482758620688</v>
      </c>
      <c r="H269" s="30">
        <f>SUM('22. S6 PC'!F12)</f>
        <v>28659.482758620688</v>
      </c>
      <c r="I269" s="30">
        <f>SUM('23. S7 PC'!F12)</f>
        <v>28659.482758620688</v>
      </c>
      <c r="J269" s="30">
        <f>SUM('24. S8 PC'!F12)</f>
        <v>28659.482758620688</v>
      </c>
    </row>
    <row r="270" spans="1:10" x14ac:dyDescent="0.3">
      <c r="B270" s="16" t="s">
        <v>17</v>
      </c>
      <c r="C270" s="30">
        <f>SUM('17. S1 PC'!F13)</f>
        <v>17736.768499660557</v>
      </c>
      <c r="D270" s="30">
        <f>SUM('18. S2 PC'!F13)</f>
        <v>17736.768499660557</v>
      </c>
      <c r="E270" s="30">
        <f>SUM('19. S3 PC'!F13)</f>
        <v>17736.768499660557</v>
      </c>
      <c r="F270" s="30">
        <f>SUM('20. S4 PC'!F13)</f>
        <v>17629.793103448275</v>
      </c>
      <c r="G270" s="30">
        <f>SUM('21. S5 PC'!F13)</f>
        <v>17629.793103448275</v>
      </c>
      <c r="H270" s="30">
        <f>SUM('22. S6 PC'!F13)</f>
        <v>17629.793103448275</v>
      </c>
      <c r="I270" s="30">
        <f>SUM('23. S7 PC'!F13)</f>
        <v>17629.793103448275</v>
      </c>
      <c r="J270" s="30">
        <f>SUM('24. S8 PC'!F13)</f>
        <v>17629.793103448275</v>
      </c>
    </row>
    <row r="271" spans="1:10" x14ac:dyDescent="0.3">
      <c r="B271" s="16" t="s">
        <v>18</v>
      </c>
      <c r="C271" s="30">
        <f>SUM('17. S1 PC'!F14)</f>
        <v>93077.126272912428</v>
      </c>
      <c r="D271" s="30">
        <f>SUM('18. S2 PC'!F14)</f>
        <v>93077.126272912428</v>
      </c>
      <c r="E271" s="30">
        <f>SUM('19. S3 PC'!F14)</f>
        <v>93077.126272912428</v>
      </c>
      <c r="F271" s="30">
        <f>SUM('20. S4 PC'!F14)</f>
        <v>92882.682758620693</v>
      </c>
      <c r="G271" s="30">
        <f>SUM('21. S5 PC'!F14)</f>
        <v>92882.682758620693</v>
      </c>
      <c r="H271" s="30">
        <f>SUM('22. S6 PC'!F14)</f>
        <v>92882.682758620693</v>
      </c>
      <c r="I271" s="30">
        <f>SUM('23. S7 PC'!F14)</f>
        <v>92882.682758620693</v>
      </c>
      <c r="J271" s="30">
        <f>SUM('24. S8 PC'!F14)</f>
        <v>92882.682758620693</v>
      </c>
    </row>
    <row r="272" spans="1:10" x14ac:dyDescent="0.3">
      <c r="B272" s="16" t="s">
        <v>379</v>
      </c>
      <c r="C272" s="30">
        <f>SUM('17. S1 PC'!F15)</f>
        <v>4896.4154786150712</v>
      </c>
      <c r="D272" s="30">
        <f>SUM('18. S2 PC'!F15)</f>
        <v>4896.4154786150712</v>
      </c>
      <c r="E272" s="30">
        <f>SUM('19. S3 PC'!F15)</f>
        <v>4896.4154786150712</v>
      </c>
      <c r="F272" s="30">
        <f>SUM('20. S4 PC'!F15)</f>
        <v>4645.3379310344835</v>
      </c>
      <c r="G272" s="30">
        <f>SUM('21. S5 PC'!F15)</f>
        <v>4645.3379310344835</v>
      </c>
      <c r="H272" s="30">
        <f>SUM('22. S6 PC'!F15)</f>
        <v>4645.3379310344835</v>
      </c>
      <c r="I272" s="30">
        <f>SUM('23. S7 PC'!F15)</f>
        <v>4645.3379310344835</v>
      </c>
      <c r="J272" s="30">
        <f>SUM('24. S8 PC'!F15)</f>
        <v>4645.3379310344835</v>
      </c>
    </row>
    <row r="273" spans="1:10" x14ac:dyDescent="0.3">
      <c r="C273" s="30"/>
      <c r="D273" s="30"/>
      <c r="E273" s="30"/>
      <c r="F273" s="30"/>
      <c r="G273" s="30"/>
      <c r="H273" s="30"/>
      <c r="I273" s="30"/>
      <c r="J273" s="30"/>
    </row>
    <row r="274" spans="1:10" x14ac:dyDescent="0.3">
      <c r="A274" s="31"/>
      <c r="B274" s="31"/>
    </row>
    <row r="275" spans="1:10" x14ac:dyDescent="0.3">
      <c r="A275" t="s">
        <v>81</v>
      </c>
      <c r="B275" s="16" t="s">
        <v>14</v>
      </c>
      <c r="C275" s="29">
        <f>SUM('17. S1 PC'!J10)</f>
        <v>0</v>
      </c>
      <c r="D275" s="29">
        <f>SUM('18. S2 PC'!J10)</f>
        <v>0</v>
      </c>
      <c r="E275" s="29">
        <f>SUM('19. S3 PC'!K10)</f>
        <v>0</v>
      </c>
      <c r="F275" s="29">
        <f>SUM('20. S4 PC'!K10)</f>
        <v>0</v>
      </c>
      <c r="G275" s="29">
        <f>SUM('21. S5 PC'!K10)</f>
        <v>0</v>
      </c>
      <c r="H275" s="29">
        <f>SUM('22. S6 PC'!K10)</f>
        <v>0</v>
      </c>
      <c r="I275" s="29">
        <f>SUM('23. S7 PC'!K10)</f>
        <v>0</v>
      </c>
      <c r="J275" s="29">
        <f>SUM('24. S8 PC'!K10)</f>
        <v>0</v>
      </c>
    </row>
    <row r="276" spans="1:10" x14ac:dyDescent="0.3">
      <c r="B276" s="16" t="s">
        <v>15</v>
      </c>
      <c r="C276" s="30">
        <f>SUM('17. S1 PC'!J11)</f>
        <v>124601.99389002039</v>
      </c>
      <c r="D276" s="30">
        <f>SUM('18. S2 PC'!J11)</f>
        <v>127367.00032043144</v>
      </c>
      <c r="E276" s="30">
        <f>SUM('19. S3 PC'!K11)</f>
        <v>121744.83451472258</v>
      </c>
      <c r="F276" s="30">
        <f>SUM('20. S4 PC'!K11)</f>
        <v>120530.00689655173</v>
      </c>
      <c r="G276" s="30">
        <f>SUM('21. S5 PC'!K11)</f>
        <v>121946.87772355878</v>
      </c>
      <c r="H276" s="30">
        <f>SUM('22. S6 PC'!K11)</f>
        <v>123348.89199413286</v>
      </c>
      <c r="I276" s="30">
        <f>SUM('23. S7 PC'!K11)</f>
        <v>119715.07502925617</v>
      </c>
      <c r="J276" s="30">
        <f>SUM('24. S8 PC'!K11)</f>
        <v>117620.66606021009</v>
      </c>
    </row>
    <row r="277" spans="1:10" x14ac:dyDescent="0.3">
      <c r="B277" s="16" t="s">
        <v>16</v>
      </c>
      <c r="C277" s="30">
        <f>SUM('17. S1 PC'!J12)</f>
        <v>16780.283095723014</v>
      </c>
      <c r="D277" s="30">
        <f>SUM('18. S2 PC'!J12)</f>
        <v>18309.100506866467</v>
      </c>
      <c r="E277" s="30">
        <f>SUM('19. S3 PC'!K12)</f>
        <v>15200.912827749948</v>
      </c>
      <c r="F277" s="30">
        <f>SUM('20. S4 PC'!K12)</f>
        <v>14505.482758620688</v>
      </c>
      <c r="G277" s="30">
        <f>SUM('21. S5 PC'!K12)</f>
        <v>15288.648402191033</v>
      </c>
      <c r="H277" s="30">
        <f>SUM('22. S6 PC'!K12)</f>
        <v>16064.122113343245</v>
      </c>
      <c r="I277" s="30">
        <f>SUM('23. S7 PC'!K12)</f>
        <v>14054.884441976175</v>
      </c>
      <c r="J277" s="30">
        <f>SUM('24. S8 PC'!K12)</f>
        <v>12897.223372783628</v>
      </c>
    </row>
    <row r="278" spans="1:10" x14ac:dyDescent="0.3">
      <c r="B278" s="16" t="s">
        <v>17</v>
      </c>
      <c r="C278" s="30">
        <f>SUM('17. S1 PC'!J13)</f>
        <v>13647.427019687713</v>
      </c>
      <c r="D278" s="30">
        <f>SUM('18. S2 PC'!J13)</f>
        <v>14164.603090758661</v>
      </c>
      <c r="E278" s="30">
        <f>SUM('19. S3 PC'!K13)</f>
        <v>13112.739063483892</v>
      </c>
      <c r="F278" s="30">
        <f>SUM('20. S4 PC'!K13)</f>
        <v>12900.172413793103</v>
      </c>
      <c r="G278" s="30">
        <f>SUM('21. S5 PC'!K13)</f>
        <v>13165.357618986207</v>
      </c>
      <c r="H278" s="30">
        <f>SUM('22. S6 PC'!K13)</f>
        <v>13427.404422544485</v>
      </c>
      <c r="I278" s="30">
        <f>SUM('23. S7 PC'!K13)</f>
        <v>12747.751101637306</v>
      </c>
      <c r="J278" s="30">
        <f>SUM('24. S8 PC'!K13)</f>
        <v>12355.749816233405</v>
      </c>
    </row>
    <row r="279" spans="1:10" x14ac:dyDescent="0.3">
      <c r="B279" s="16" t="s">
        <v>18</v>
      </c>
      <c r="C279" s="30">
        <f>SUM('17. S1 PC'!J14)</f>
        <v>81877.411405295323</v>
      </c>
      <c r="D279" s="30">
        <f>SUM('18. S2 PC'!J14)</f>
        <v>83899.189543166358</v>
      </c>
      <c r="E279" s="30">
        <f>SUM('19. S3 PC'!K14)</f>
        <v>79788.06664352979</v>
      </c>
      <c r="F279" s="30">
        <f>SUM('20. S4 PC'!K14)</f>
        <v>78911.675862068965</v>
      </c>
      <c r="G279" s="30">
        <f>SUM('21. S5 PC'!K14)</f>
        <v>79947.807639771447</v>
      </c>
      <c r="H279" s="30">
        <f>SUM('22. S6 PC'!K14)</f>
        <v>80972.835660875571</v>
      </c>
      <c r="I279" s="30">
        <f>SUM('23. S7 PC'!K14)</f>
        <v>78315.80027810944</v>
      </c>
      <c r="J279" s="30">
        <f>SUM('24. S8 PC'!K14)</f>
        <v>76784.193012833828</v>
      </c>
    </row>
    <row r="280" spans="1:10" x14ac:dyDescent="0.3">
      <c r="B280" s="16" t="s">
        <v>379</v>
      </c>
      <c r="C280" s="29">
        <f>SUM('17. S1 PC'!J15)</f>
        <v>0</v>
      </c>
      <c r="D280" s="29">
        <f>SUM('18. S2 PC'!J15)</f>
        <v>0</v>
      </c>
      <c r="E280" s="29">
        <f>SUM('19. S3 PC'!K15)</f>
        <v>0</v>
      </c>
      <c r="F280" s="29">
        <f>SUM('20. S4 PC'!K15)</f>
        <v>0</v>
      </c>
      <c r="G280" s="29">
        <f>SUM('21. S5 PC'!K15)</f>
        <v>0</v>
      </c>
      <c r="H280" s="29">
        <f>SUM('22. S6 PC'!K15)</f>
        <v>0</v>
      </c>
      <c r="I280" s="29">
        <f>SUM('23. S7 PC'!K15)</f>
        <v>0</v>
      </c>
      <c r="J280" s="29">
        <f>SUM('24. S8 PC'!K15)</f>
        <v>0</v>
      </c>
    </row>
    <row r="281" spans="1:10" x14ac:dyDescent="0.3">
      <c r="C281" s="30"/>
      <c r="D281" s="30"/>
      <c r="E281" s="30"/>
      <c r="F281" s="30"/>
      <c r="G281" s="30"/>
      <c r="H281" s="30"/>
      <c r="I281" s="30"/>
      <c r="J281" s="30"/>
    </row>
    <row r="282" spans="1:10" x14ac:dyDescent="0.3">
      <c r="C282" s="30"/>
      <c r="D282" s="30"/>
      <c r="E282" s="30"/>
      <c r="F282" s="30"/>
      <c r="G282" s="30"/>
      <c r="H282" s="30"/>
      <c r="I282" s="30"/>
      <c r="J282" s="30"/>
    </row>
    <row r="283" spans="1:10" x14ac:dyDescent="0.3">
      <c r="A283" t="s">
        <v>82</v>
      </c>
      <c r="B283" s="16" t="s">
        <v>14</v>
      </c>
      <c r="C283" s="29">
        <f>SUM('17. S1 PC'!P10)</f>
        <v>0</v>
      </c>
      <c r="D283" s="29">
        <f>SUM('18. S2 PC'!P10)</f>
        <v>0</v>
      </c>
      <c r="E283" s="29">
        <f>SUM('19. S3 PC'!Q10)</f>
        <v>0</v>
      </c>
      <c r="F283" s="29">
        <f>SUM('20. S4 PC'!Q10)</f>
        <v>0</v>
      </c>
      <c r="G283" s="29">
        <f>SUM('21. S5 PC'!Q10)</f>
        <v>0</v>
      </c>
      <c r="H283" s="29">
        <f>SUM('22. S6 PC'!Q10)</f>
        <v>0</v>
      </c>
      <c r="I283" s="29">
        <f>SUM('23. S7 PC'!Q10)</f>
        <v>0</v>
      </c>
      <c r="J283" s="29">
        <f>SUM('24. S8 PC'!Q10)</f>
        <v>0</v>
      </c>
    </row>
    <row r="284" spans="1:10" x14ac:dyDescent="0.3">
      <c r="B284" s="16" t="s">
        <v>15</v>
      </c>
      <c r="C284" s="30">
        <f>SUM('17. S1 PC'!P11)</f>
        <v>98377.961303462333</v>
      </c>
      <c r="D284" s="30">
        <f>SUM('18. S2 PC'!P11)</f>
        <v>108612.39185391371</v>
      </c>
      <c r="E284" s="30">
        <f>SUM('19. S3 PC'!Q11)</f>
        <v>84346.416587852611</v>
      </c>
      <c r="F284" s="30">
        <f>SUM('20. S4 PC'!Q11)</f>
        <v>88680.558620689655</v>
      </c>
      <c r="G284" s="30">
        <f>SUM('21. S5 PC'!Q11)</f>
        <v>95475.476096436585</v>
      </c>
      <c r="H284" s="30">
        <f>SUM('22. S6 PC'!Q11)</f>
        <v>100628.61048421604</v>
      </c>
      <c r="I284" s="30">
        <f>SUM('23. S7 PC'!Q11)</f>
        <v>84289.210838884595</v>
      </c>
      <c r="J284" s="30">
        <f>SUM('24. S8 PC'!Q11)</f>
        <v>71478.20541812382</v>
      </c>
    </row>
    <row r="285" spans="1:10" x14ac:dyDescent="0.3">
      <c r="B285" s="16" t="s">
        <v>16</v>
      </c>
      <c r="C285" s="30">
        <f>SUM('17. S1 PC'!P12)</f>
        <v>2924.7501697216567</v>
      </c>
      <c r="D285" s="30">
        <f>SUM('18. S2 PC'!P12)</f>
        <v>8395.4856245842893</v>
      </c>
      <c r="E285" s="29">
        <f>SUM('19. S3 PC'!Q12)</f>
        <v>0</v>
      </c>
      <c r="F285" s="29">
        <f>SUM('20. S4 PC'!Q12)</f>
        <v>0</v>
      </c>
      <c r="G285" s="29">
        <f>SUM('21. S5 PC'!Q12)</f>
        <v>1299.913018823253</v>
      </c>
      <c r="H285" s="30">
        <f>SUM('22. S6 PC'!Q12)</f>
        <v>4055.1809745076725</v>
      </c>
      <c r="I285" s="29">
        <f>SUM('23. S7 PC'!Q12)</f>
        <v>0</v>
      </c>
      <c r="J285" s="29">
        <f>SUM('24. S8 PC'!Q12)</f>
        <v>0</v>
      </c>
    </row>
    <row r="286" spans="1:10" x14ac:dyDescent="0.3">
      <c r="B286" s="16" t="s">
        <v>17</v>
      </c>
      <c r="C286" s="30">
        <f>SUM('17. S1 PC'!P13)</f>
        <v>8402.6205023761031</v>
      </c>
      <c r="D286" s="30">
        <f>SUM('18. S2 PC'!P13)</f>
        <v>10416.47053648244</v>
      </c>
      <c r="E286" s="30">
        <f>SUM('19. S3 PC'!Q13)</f>
        <v>6225.5544777268315</v>
      </c>
      <c r="F286" s="30">
        <f>SUM('20. S4 PC'!Q13)</f>
        <v>6834.1724137931033</v>
      </c>
      <c r="G286" s="30">
        <f>SUM('21. S5 PC'!Q13)</f>
        <v>7872.6055066049039</v>
      </c>
      <c r="H286" s="30">
        <f>SUM('22. S6 PC'!Q13)</f>
        <v>8886.1696176820406</v>
      </c>
      <c r="I286" s="30">
        <f>SUM('23. S7 PC'!Q13)</f>
        <v>6271.9710666043229</v>
      </c>
      <c r="J286" s="30">
        <f>SUM('24. S8 PC'!Q13)</f>
        <v>4625.7516296344384</v>
      </c>
    </row>
    <row r="287" spans="1:10" x14ac:dyDescent="0.3">
      <c r="B287" s="16" t="s">
        <v>18</v>
      </c>
      <c r="C287" s="30">
        <f>SUM('17. S1 PC'!P14)</f>
        <v>62405.31364562118</v>
      </c>
      <c r="D287" s="30">
        <f>SUM('18. S2 PC'!P14)</f>
        <v>69975.872249244159</v>
      </c>
      <c r="E287" s="30">
        <f>SUM('19. S3 PC'!Q14)</f>
        <v>54227.758714810436</v>
      </c>
      <c r="F287" s="30">
        <f>SUM('20. S4 PC'!Q14)</f>
        <v>56390.779310344835</v>
      </c>
      <c r="G287" s="30">
        <f>SUM('21. S5 PC'!Q14)</f>
        <v>60293.411139915326</v>
      </c>
      <c r="H287" s="30">
        <f>SUM('22. S6 PC'!Q14)</f>
        <v>64104.921393441138</v>
      </c>
      <c r="I287" s="30">
        <f>SUM('23. S7 PC'!Q14)</f>
        <v>54275.239175265349</v>
      </c>
      <c r="J287" s="30">
        <f>SUM('24. S8 PC'!Q14)</f>
        <v>48094.887545429709</v>
      </c>
    </row>
    <row r="288" spans="1:10" x14ac:dyDescent="0.3">
      <c r="B288" s="16" t="s">
        <v>379</v>
      </c>
      <c r="C288" s="29">
        <f>SUM('17. S1 PC'!P15)</f>
        <v>0</v>
      </c>
      <c r="D288" s="29">
        <f>SUM('18. S2 PC'!P15)</f>
        <v>0</v>
      </c>
      <c r="E288" s="29">
        <f>SUM('19. S3 PC'!Q15)</f>
        <v>0</v>
      </c>
      <c r="F288" s="29">
        <f>SUM('20. S4 PC'!Q15)</f>
        <v>0</v>
      </c>
      <c r="G288" s="29">
        <f>SUM('21. S5 PC'!Q15)</f>
        <v>0</v>
      </c>
      <c r="H288" s="29">
        <f>SUM('22. S6 PC'!Q15)</f>
        <v>0</v>
      </c>
      <c r="I288" s="29">
        <f>SUM('23. S7 PC'!Q15)</f>
        <v>0</v>
      </c>
      <c r="J288" s="29">
        <f>SUM('24. S8 PC'!Q15)</f>
        <v>0</v>
      </c>
    </row>
    <row r="289" spans="1:10" x14ac:dyDescent="0.3">
      <c r="C289" s="30"/>
      <c r="D289" s="30"/>
      <c r="E289" s="30"/>
      <c r="F289" s="30"/>
      <c r="G289" s="30"/>
      <c r="H289" s="30"/>
      <c r="I289" s="30"/>
      <c r="J289" s="30"/>
    </row>
    <row r="290" spans="1:10" x14ac:dyDescent="0.3">
      <c r="C290" s="30"/>
      <c r="D290" s="30"/>
      <c r="E290" s="30"/>
      <c r="F290" s="30"/>
      <c r="G290" s="30"/>
      <c r="H290" s="30"/>
      <c r="I290" s="30"/>
      <c r="J290" s="30"/>
    </row>
    <row r="291" spans="1:10" x14ac:dyDescent="0.3">
      <c r="A291" t="s">
        <v>83</v>
      </c>
      <c r="B291" s="16" t="s">
        <v>14</v>
      </c>
      <c r="C291" s="29">
        <f>SUM('17. S1 PC'!V10)</f>
        <v>0</v>
      </c>
      <c r="D291" s="29">
        <f>SUM('18. S2 PC'!V10)</f>
        <v>0</v>
      </c>
      <c r="E291" s="29">
        <f>SUM('19. S3 PC'!W10)</f>
        <v>0</v>
      </c>
      <c r="F291" s="29">
        <f>SUM('20. S4 PC'!W10)</f>
        <v>0</v>
      </c>
      <c r="G291" s="29">
        <f>SUM('21. S5 PC'!W10)</f>
        <v>0</v>
      </c>
      <c r="H291" s="29">
        <f>SUM('22. S6 PC'!W10)</f>
        <v>0</v>
      </c>
      <c r="I291" s="29">
        <f>SUM('23. S7 PC'!W10)</f>
        <v>0</v>
      </c>
      <c r="J291" s="29">
        <f>SUM('24. S8 PC'!W10)</f>
        <v>0</v>
      </c>
    </row>
    <row r="292" spans="1:10" x14ac:dyDescent="0.3">
      <c r="B292" s="16" t="s">
        <v>15</v>
      </c>
      <c r="C292" s="30">
        <f>SUM('17. S1 PC'!V11)</f>
        <v>52361.231500339447</v>
      </c>
      <c r="D292" s="30">
        <f>SUM('18. S2 PC'!V11)</f>
        <v>89338.13394469372</v>
      </c>
      <c r="E292" s="30">
        <f>SUM('19. S3 PC'!W11)</f>
        <v>7106.9710048666675</v>
      </c>
      <c r="F292" s="30">
        <f>SUM('20. S4 PC'!W11)</f>
        <v>31229.075862068974</v>
      </c>
      <c r="G292" s="30">
        <f>SUM('21. S5 PC'!W11)</f>
        <v>51419.001964073686</v>
      </c>
      <c r="H292" s="30">
        <f>SUM('22. S6 PC'!W11)</f>
        <v>69689.768084529875</v>
      </c>
      <c r="I292" s="30">
        <f>SUM('23. S7 PC'!W11)</f>
        <v>20294.724336272069</v>
      </c>
      <c r="J292" s="29">
        <f>SUM('24. S8 PC'!W11)</f>
        <v>0</v>
      </c>
    </row>
    <row r="293" spans="1:10" x14ac:dyDescent="0.3">
      <c r="B293" s="16" t="s">
        <v>16</v>
      </c>
      <c r="C293" s="29">
        <f>SUM('17. S1 PC'!V12)</f>
        <v>0</v>
      </c>
      <c r="D293" s="29">
        <f>SUM('18. S2 PC'!V12)</f>
        <v>0</v>
      </c>
      <c r="E293" s="29">
        <f>SUM('19. S3 PC'!W12)</f>
        <v>0</v>
      </c>
      <c r="F293" s="29">
        <f>SUM('20. S4 PC'!W12)</f>
        <v>0</v>
      </c>
      <c r="G293" s="29">
        <f>SUM('21. S5 PC'!W12)</f>
        <v>0</v>
      </c>
      <c r="H293" s="29">
        <f>SUM('22. S6 PC'!W12)</f>
        <v>0</v>
      </c>
      <c r="I293" s="29">
        <f>SUM('23. S7 PC'!W12)</f>
        <v>0</v>
      </c>
      <c r="J293" s="29">
        <f>SUM('24. S8 PC'!W12)</f>
        <v>0</v>
      </c>
    </row>
    <row r="294" spans="1:10" x14ac:dyDescent="0.3">
      <c r="B294" s="16" t="s">
        <v>17</v>
      </c>
      <c r="C294" s="30">
        <f>SUM('17. S1 PC'!V13)</f>
        <v>1761.20841819416</v>
      </c>
      <c r="D294" s="30">
        <f>SUM('18. S2 PC'!V13)</f>
        <v>6662.1179859853391</v>
      </c>
      <c r="E294" s="30">
        <f>SUM('19. S3 PC'!W13)</f>
        <v>0</v>
      </c>
      <c r="F294" s="30">
        <f>SUM('20. S4 PC'!W13)</f>
        <v>0</v>
      </c>
      <c r="G294" s="30">
        <f>SUM('21. S5 PC'!W13)</f>
        <v>1717.9424440214825</v>
      </c>
      <c r="H294" s="30">
        <f>SUM('22. S6 PC'!W13)</f>
        <v>4137.8956474954148</v>
      </c>
      <c r="I294" s="30">
        <f>SUM('23. S7 PC'!W13)</f>
        <v>0</v>
      </c>
      <c r="J294" s="29">
        <f>SUM('24. S8 PC'!W13)</f>
        <v>0</v>
      </c>
    </row>
    <row r="295" spans="1:10" x14ac:dyDescent="0.3">
      <c r="B295" s="16" t="s">
        <v>18</v>
      </c>
      <c r="C295" s="30">
        <f>SUM('17. S1 PC'!V14)</f>
        <v>37246.318397827556</v>
      </c>
      <c r="D295" s="30">
        <f>SUM('18. S2 PC'!V14)</f>
        <v>55783.929478766317</v>
      </c>
      <c r="E295" s="30">
        <f>SUM('19. S3 PC'!W14)</f>
        <v>16407.687741584767</v>
      </c>
      <c r="F295" s="30">
        <f>SUM('20. S4 PC'!W14)</f>
        <v>27292.57241379311</v>
      </c>
      <c r="G295" s="30">
        <f>SUM('21. S5 PC'!W14)</f>
        <v>36994.590635451481</v>
      </c>
      <c r="H295" s="30">
        <f>SUM('22. S6 PC'!W14)</f>
        <v>46147.236592305388</v>
      </c>
      <c r="I295" s="30">
        <f>SUM('23. S7 PC'!W14)</f>
        <v>22464.133469492783</v>
      </c>
      <c r="J295" s="29">
        <f>SUM('24. S8 PC'!W14)</f>
        <v>112.40360866019182</v>
      </c>
    </row>
    <row r="296" spans="1:10" x14ac:dyDescent="0.3">
      <c r="B296" s="16" t="s">
        <v>379</v>
      </c>
      <c r="C296" s="29">
        <f>SUM('17. S1 PC'!V15)</f>
        <v>0</v>
      </c>
      <c r="D296" s="29">
        <f>SUM('18. S2 PC'!V15)</f>
        <v>0</v>
      </c>
      <c r="E296" s="29">
        <f>SUM('19. S3 PC'!W15)</f>
        <v>0</v>
      </c>
      <c r="F296" s="29">
        <f>SUM('20. S4 PC'!W15)</f>
        <v>0</v>
      </c>
      <c r="G296" s="29">
        <f>SUM('21. S5 PC'!W15)</f>
        <v>0</v>
      </c>
      <c r="H296" s="29">
        <f>SUM('22. S6 PC'!W15)</f>
        <v>0</v>
      </c>
      <c r="I296" s="29">
        <f>SUM('23. S7 PC'!W15)</f>
        <v>0</v>
      </c>
      <c r="J296" s="29">
        <f>SUM('24. S8 PC'!W15)</f>
        <v>0</v>
      </c>
    </row>
    <row r="297" spans="1:10" x14ac:dyDescent="0.3">
      <c r="C297" s="30"/>
      <c r="D297" s="30"/>
      <c r="E297" s="30"/>
      <c r="F297" s="30"/>
      <c r="G297" s="30"/>
      <c r="H297" s="30"/>
      <c r="I297" s="30"/>
      <c r="J297" s="30"/>
    </row>
    <row r="298" spans="1:10" x14ac:dyDescent="0.3">
      <c r="C298" s="30"/>
      <c r="D298" s="30"/>
      <c r="E298" s="30"/>
      <c r="F298" s="30"/>
      <c r="G298" s="30"/>
      <c r="H298" s="30"/>
      <c r="I298" s="30"/>
      <c r="J298" s="30"/>
    </row>
    <row r="299" spans="1:10" x14ac:dyDescent="0.3">
      <c r="A299" t="s">
        <v>84</v>
      </c>
      <c r="B299" s="16" t="s">
        <v>14</v>
      </c>
      <c r="C299" s="29">
        <f>SUM('17. S1 PC'!AB10)</f>
        <v>0</v>
      </c>
      <c r="D299" s="30">
        <f>SUM('18. S2 PC'!AB10)</f>
        <v>0</v>
      </c>
      <c r="E299" s="29">
        <f>SUM('19. S3 PC'!AC10)</f>
        <v>0</v>
      </c>
      <c r="F299" s="29">
        <f>SUM('20. S4 PC'!AC10)</f>
        <v>0</v>
      </c>
      <c r="G299" s="29">
        <f>SUM('21. S5 PC'!AC10)</f>
        <v>0</v>
      </c>
      <c r="H299" s="30">
        <f>SUM('22. S6 PC'!AC10)</f>
        <v>0</v>
      </c>
      <c r="I299" s="29">
        <f>SUM('23. S7 PC'!AC10)</f>
        <v>0</v>
      </c>
      <c r="J299" s="29">
        <f>SUM('24. S8 PC'!AC10)</f>
        <v>0</v>
      </c>
    </row>
    <row r="300" spans="1:10" x14ac:dyDescent="0.3">
      <c r="B300" s="16" t="s">
        <v>15</v>
      </c>
      <c r="C300" s="29">
        <f>SUM('17. S1 PC'!AB11)</f>
        <v>0</v>
      </c>
      <c r="D300" s="30">
        <f>SUM('18. S2 PC'!AB11)</f>
        <v>64719.901409620536</v>
      </c>
      <c r="E300" s="29">
        <f>SUM('19. S3 PC'!AC11)</f>
        <v>0</v>
      </c>
      <c r="F300" s="29">
        <f>SUM('20. S4 PC'!AC11)</f>
        <v>0</v>
      </c>
      <c r="G300" s="29">
        <f>SUM('21. S5 PC'!AC11)</f>
        <v>0</v>
      </c>
      <c r="H300" s="30">
        <f>SUM('22. S6 PC'!AC11)</f>
        <v>36040.581694986453</v>
      </c>
      <c r="I300" s="29">
        <f>SUM('23. S7 PC'!AC11)</f>
        <v>0</v>
      </c>
      <c r="J300" s="29">
        <f>SUM('24. S8 PC'!AC11)</f>
        <v>0</v>
      </c>
    </row>
    <row r="301" spans="1:10" x14ac:dyDescent="0.3">
      <c r="B301" s="16" t="s">
        <v>16</v>
      </c>
      <c r="C301" s="29">
        <f>SUM('17. S1 PC'!AB12)</f>
        <v>0</v>
      </c>
      <c r="D301" s="30">
        <f>SUM('18. S2 PC'!AB12)</f>
        <v>0</v>
      </c>
      <c r="E301" s="29">
        <f>SUM('19. S3 PC'!AC12)</f>
        <v>0</v>
      </c>
      <c r="F301" s="29">
        <f>SUM('20. S4 PC'!AC12)</f>
        <v>0</v>
      </c>
      <c r="G301" s="29">
        <f>SUM('21. S5 PC'!AC12)</f>
        <v>0</v>
      </c>
      <c r="H301" s="30">
        <f>SUM('22. S6 PC'!AC12)</f>
        <v>0</v>
      </c>
      <c r="I301" s="29">
        <f>SUM('23. S7 PC'!AC12)</f>
        <v>0</v>
      </c>
      <c r="J301" s="29">
        <f>SUM('24. S8 PC'!AC12)</f>
        <v>0</v>
      </c>
    </row>
    <row r="302" spans="1:10" x14ac:dyDescent="0.3">
      <c r="B302" s="16" t="s">
        <v>17</v>
      </c>
      <c r="C302" s="29">
        <f>SUM('17. S1 PC'!AB13)</f>
        <v>0</v>
      </c>
      <c r="D302" s="30">
        <f>SUM('18. S2 PC'!AB13)</f>
        <v>3254.4301077778273</v>
      </c>
      <c r="E302" s="29">
        <f>SUM('19. S3 PC'!AC13)</f>
        <v>0</v>
      </c>
      <c r="F302" s="29">
        <f>SUM('20. S4 PC'!AC13)</f>
        <v>0</v>
      </c>
      <c r="G302" s="29">
        <f>SUM('21. S5 PC'!AC13)</f>
        <v>0</v>
      </c>
      <c r="H302" s="30">
        <f>SUM('22. S6 PC'!AC13)</f>
        <v>0</v>
      </c>
      <c r="I302" s="29">
        <f>SUM('23. S7 PC'!AC13)</f>
        <v>0</v>
      </c>
      <c r="J302" s="29">
        <f>SUM('24. S8 PC'!AC13)</f>
        <v>0</v>
      </c>
    </row>
    <row r="303" spans="1:10" x14ac:dyDescent="0.3">
      <c r="B303" s="16" t="s">
        <v>18</v>
      </c>
      <c r="C303" s="29">
        <f>SUM('17. S1 PC'!AB14)</f>
        <v>0</v>
      </c>
      <c r="D303" s="30">
        <f>SUM('18. S2 PC'!AB14)</f>
        <v>42368.744926818938</v>
      </c>
      <c r="E303" s="29">
        <f>SUM('19. S3 PC'!AC14)</f>
        <v>0</v>
      </c>
      <c r="F303" s="29">
        <f>SUM('20. S4 PC'!AC14)</f>
        <v>0</v>
      </c>
      <c r="G303" s="27">
        <f>SUM('21. S5 PC'!AC14)</f>
        <v>7153.2164594758397</v>
      </c>
      <c r="H303" s="30">
        <f>SUM('22. S6 PC'!AC14)</f>
        <v>28056.969841890739</v>
      </c>
      <c r="I303" s="29">
        <f>SUM('23. S7 PC'!AC14)</f>
        <v>0</v>
      </c>
      <c r="J303" s="29">
        <f>SUM('24. S8 PC'!AC14)</f>
        <v>0</v>
      </c>
    </row>
    <row r="304" spans="1:10" x14ac:dyDescent="0.3">
      <c r="B304" s="16" t="s">
        <v>379</v>
      </c>
      <c r="C304" s="29">
        <f>SUM('17. S1 PC'!AB15)</f>
        <v>0</v>
      </c>
      <c r="D304" s="30">
        <f>SUM('18. S2 PC'!AB15)</f>
        <v>0</v>
      </c>
      <c r="E304" s="29">
        <f>SUM('19. S3 PC'!AC15)</f>
        <v>0</v>
      </c>
      <c r="F304" s="29">
        <f>SUM('20. S4 PC'!AC15)</f>
        <v>0</v>
      </c>
      <c r="G304" s="29">
        <f>SUM('21. S5 PC'!AC15)</f>
        <v>0</v>
      </c>
      <c r="H304" s="30">
        <f>SUM('22. S6 PC'!AC15)</f>
        <v>0</v>
      </c>
      <c r="I304" s="29">
        <f>SUM('23. S7 PC'!AC15)</f>
        <v>0</v>
      </c>
      <c r="J304" s="29">
        <f>SUM('24. S8 PC'!AC15)</f>
        <v>0</v>
      </c>
    </row>
    <row r="305" spans="1:10" x14ac:dyDescent="0.3">
      <c r="C305" s="30"/>
      <c r="D305" s="30"/>
      <c r="E305" s="30"/>
      <c r="F305" s="30"/>
      <c r="G305" s="30"/>
      <c r="H305" s="30"/>
      <c r="I305" s="30"/>
      <c r="J305" s="29"/>
    </row>
    <row r="306" spans="1:10" x14ac:dyDescent="0.3">
      <c r="C306" s="30"/>
      <c r="D306" s="30"/>
      <c r="E306" s="30"/>
      <c r="F306" s="30"/>
      <c r="G306" s="30"/>
      <c r="H306" s="30"/>
      <c r="I306" s="30"/>
      <c r="J306" s="29"/>
    </row>
    <row r="307" spans="1:10" x14ac:dyDescent="0.3">
      <c r="D307" s="30"/>
      <c r="E307" s="30"/>
      <c r="F307" s="30"/>
      <c r="G307" s="30"/>
      <c r="H307" s="30"/>
      <c r="I307" s="30"/>
      <c r="J307" s="30"/>
    </row>
    <row r="308" spans="1:10" x14ac:dyDescent="0.3">
      <c r="A308" t="s">
        <v>85</v>
      </c>
      <c r="B308" s="16" t="s">
        <v>14</v>
      </c>
      <c r="C308" s="32">
        <f t="shared" ref="C308:J313" si="25">SUM(C186)/(C267)</f>
        <v>0.18988469988475667</v>
      </c>
      <c r="D308" s="32">
        <f t="shared" si="25"/>
        <v>0.18988469988475667</v>
      </c>
      <c r="E308" s="32">
        <f t="shared" si="25"/>
        <v>0.18988469988475667</v>
      </c>
      <c r="F308" s="32">
        <f t="shared" si="25"/>
        <v>0.23349970568036882</v>
      </c>
      <c r="G308" s="32">
        <f t="shared" si="25"/>
        <v>0.23349970568036882</v>
      </c>
      <c r="H308" s="32">
        <f t="shared" si="25"/>
        <v>0.23349970568036882</v>
      </c>
      <c r="I308" s="32">
        <f t="shared" si="25"/>
        <v>0.23349970568036882</v>
      </c>
      <c r="J308" s="32">
        <f t="shared" si="25"/>
        <v>0.23349970568036882</v>
      </c>
    </row>
    <row r="309" spans="1:10" ht="31.8" x14ac:dyDescent="0.3">
      <c r="A309" s="59" t="s">
        <v>263</v>
      </c>
      <c r="B309" s="16" t="s">
        <v>15</v>
      </c>
      <c r="C309" s="32">
        <f t="shared" si="25"/>
        <v>7.5641745658391645E-3</v>
      </c>
      <c r="D309" s="32">
        <f t="shared" si="25"/>
        <v>7.5641745658391645E-3</v>
      </c>
      <c r="E309" s="32">
        <f t="shared" si="25"/>
        <v>7.5641745658391645E-3</v>
      </c>
      <c r="F309" s="32">
        <f t="shared" si="25"/>
        <v>8.7692894472201667E-3</v>
      </c>
      <c r="G309" s="32">
        <f t="shared" si="25"/>
        <v>8.7692894472201667E-3</v>
      </c>
      <c r="H309" s="32">
        <f t="shared" si="25"/>
        <v>8.7692894472201667E-3</v>
      </c>
      <c r="I309" s="32">
        <f t="shared" si="25"/>
        <v>8.7692894472201667E-3</v>
      </c>
      <c r="J309" s="32">
        <f t="shared" si="25"/>
        <v>8.7692894472201667E-3</v>
      </c>
    </row>
    <row r="310" spans="1:10" x14ac:dyDescent="0.3">
      <c r="B310" s="16" t="s">
        <v>16</v>
      </c>
      <c r="C310" s="32">
        <f t="shared" si="25"/>
        <v>3.9472431026594132E-2</v>
      </c>
      <c r="D310" s="32">
        <f t="shared" si="25"/>
        <v>3.9472431026594132E-2</v>
      </c>
      <c r="E310" s="32">
        <f t="shared" si="25"/>
        <v>3.9472431026594132E-2</v>
      </c>
      <c r="F310" s="32">
        <f t="shared" si="25"/>
        <v>4.6224093848699042E-2</v>
      </c>
      <c r="G310" s="32">
        <f t="shared" si="25"/>
        <v>4.6224093848699042E-2</v>
      </c>
      <c r="H310" s="32">
        <f t="shared" si="25"/>
        <v>4.6224093848699042E-2</v>
      </c>
      <c r="I310" s="32">
        <f t="shared" si="25"/>
        <v>4.6224093848699042E-2</v>
      </c>
      <c r="J310" s="32">
        <f t="shared" si="25"/>
        <v>4.6224093848699042E-2</v>
      </c>
    </row>
    <row r="311" spans="1:10" x14ac:dyDescent="0.3">
      <c r="B311" s="16" t="s">
        <v>17</v>
      </c>
      <c r="C311" s="32">
        <f t="shared" si="25"/>
        <v>1.9260315100592278E-2</v>
      </c>
      <c r="D311" s="32">
        <f t="shared" si="25"/>
        <v>1.9260315100592278E-2</v>
      </c>
      <c r="E311" s="32">
        <f t="shared" si="25"/>
        <v>1.9260315100592278E-2</v>
      </c>
      <c r="F311" s="32">
        <f t="shared" si="25"/>
        <v>2.2411122238217434E-2</v>
      </c>
      <c r="G311" s="32">
        <f t="shared" si="25"/>
        <v>2.2411122238217434E-2</v>
      </c>
      <c r="H311" s="32">
        <f t="shared" si="25"/>
        <v>2.2411122238217434E-2</v>
      </c>
      <c r="I311" s="32">
        <f t="shared" si="25"/>
        <v>2.2411122238217434E-2</v>
      </c>
      <c r="J311" s="32">
        <f t="shared" si="25"/>
        <v>2.2411122238217434E-2</v>
      </c>
    </row>
    <row r="312" spans="1:10" x14ac:dyDescent="0.3">
      <c r="B312" s="16" t="s">
        <v>18</v>
      </c>
      <c r="C312" s="32">
        <f t="shared" si="25"/>
        <v>6.6712079369869327E-3</v>
      </c>
      <c r="D312" s="32">
        <f t="shared" si="25"/>
        <v>6.6712079369869327E-3</v>
      </c>
      <c r="E312" s="32">
        <f t="shared" si="25"/>
        <v>6.6712079369869327E-3</v>
      </c>
      <c r="F312" s="32">
        <f t="shared" si="25"/>
        <v>7.7318892969098791E-3</v>
      </c>
      <c r="G312" s="32">
        <f t="shared" si="25"/>
        <v>7.7318892969098791E-3</v>
      </c>
      <c r="H312" s="32">
        <f t="shared" si="25"/>
        <v>7.7318892969098791E-3</v>
      </c>
      <c r="I312" s="32">
        <f t="shared" si="25"/>
        <v>7.7318892969098791E-3</v>
      </c>
      <c r="J312" s="32">
        <f t="shared" si="25"/>
        <v>7.7318892969098791E-3</v>
      </c>
    </row>
    <row r="313" spans="1:10" x14ac:dyDescent="0.3">
      <c r="B313" s="16" t="s">
        <v>379</v>
      </c>
      <c r="C313" s="32">
        <f t="shared" si="25"/>
        <v>0.16375086309449532</v>
      </c>
      <c r="D313" s="32">
        <f t="shared" si="25"/>
        <v>0.16375086309449532</v>
      </c>
      <c r="E313" s="32">
        <f t="shared" si="25"/>
        <v>0.16375086309449532</v>
      </c>
      <c r="F313" s="32">
        <f t="shared" si="25"/>
        <v>0.199626173219275</v>
      </c>
      <c r="G313" s="32">
        <f t="shared" si="25"/>
        <v>0.199626173219275</v>
      </c>
      <c r="H313" s="32">
        <f t="shared" si="25"/>
        <v>0.199626173219275</v>
      </c>
      <c r="I313" s="32">
        <f t="shared" si="25"/>
        <v>0.199626173219275</v>
      </c>
      <c r="J313" s="32">
        <f t="shared" si="25"/>
        <v>0.199626173219275</v>
      </c>
    </row>
    <row r="314" spans="1:10" x14ac:dyDescent="0.3">
      <c r="C314" s="32"/>
      <c r="D314" s="32"/>
      <c r="E314" s="32"/>
      <c r="F314" s="32"/>
      <c r="G314" s="32"/>
      <c r="H314" s="32"/>
      <c r="I314" s="32"/>
      <c r="J314" s="32"/>
    </row>
    <row r="315" spans="1:10" x14ac:dyDescent="0.3">
      <c r="A315" t="s">
        <v>86</v>
      </c>
      <c r="B315" s="16" t="s">
        <v>14</v>
      </c>
      <c r="C315" s="32" t="s">
        <v>221</v>
      </c>
      <c r="D315" s="32" t="s">
        <v>221</v>
      </c>
      <c r="E315" s="32" t="s">
        <v>221</v>
      </c>
      <c r="F315" s="32" t="s">
        <v>221</v>
      </c>
      <c r="G315" s="32" t="s">
        <v>221</v>
      </c>
      <c r="H315" s="32" t="s">
        <v>221</v>
      </c>
      <c r="I315" s="32" t="s">
        <v>221</v>
      </c>
      <c r="J315" s="32" t="s">
        <v>221</v>
      </c>
    </row>
    <row r="316" spans="1:10" x14ac:dyDescent="0.3">
      <c r="B316" s="16" t="s">
        <v>15</v>
      </c>
      <c r="C316" s="32">
        <f t="shared" ref="C316:J319" si="26">SUM(C195)/(C276)</f>
        <v>1.028927206794498E-2</v>
      </c>
      <c r="D316" s="32">
        <f t="shared" si="26"/>
        <v>8.4132956314767263E-3</v>
      </c>
      <c r="E316" s="32">
        <f t="shared" si="26"/>
        <v>1.2343716527277657E-2</v>
      </c>
      <c r="F316" s="32">
        <f t="shared" si="26"/>
        <v>1.2302330665861944E-2</v>
      </c>
      <c r="G316" s="32">
        <f t="shared" si="26"/>
        <v>1.1258719603052103E-2</v>
      </c>
      <c r="H316" s="32">
        <f t="shared" si="26"/>
        <v>1.0283550556655741E-2</v>
      </c>
      <c r="I316" s="32">
        <f t="shared" si="26"/>
        <v>1.2903669643526907E-2</v>
      </c>
      <c r="J316" s="32">
        <f t="shared" si="26"/>
        <v>1.4514401896774358E-2</v>
      </c>
    </row>
    <row r="317" spans="1:10" x14ac:dyDescent="0.3">
      <c r="B317" s="16" t="s">
        <v>16</v>
      </c>
      <c r="C317" s="32">
        <f t="shared" si="26"/>
        <v>7.4606682259757806E-2</v>
      </c>
      <c r="D317" s="32">
        <f t="shared" si="26"/>
        <v>5.7150946795455258E-2</v>
      </c>
      <c r="E317" s="32">
        <f t="shared" si="26"/>
        <v>9.6537085420921598E-2</v>
      </c>
      <c r="F317" s="32">
        <f t="shared" si="26"/>
        <v>9.9820044263881205E-2</v>
      </c>
      <c r="G317" s="32">
        <f t="shared" si="26"/>
        <v>8.7691593762027925E-2</v>
      </c>
      <c r="H317" s="32">
        <f t="shared" si="26"/>
        <v>7.7106095405899522E-2</v>
      </c>
      <c r="I317" s="32">
        <f t="shared" si="26"/>
        <v>0.10732531370977746</v>
      </c>
      <c r="J317" s="32">
        <f t="shared" si="26"/>
        <v>0.12925695627489533</v>
      </c>
    </row>
    <row r="318" spans="1:10" x14ac:dyDescent="0.3">
      <c r="B318" s="16" t="s">
        <v>17</v>
      </c>
      <c r="C318" s="32">
        <f t="shared" si="26"/>
        <v>3.1804746237562589E-2</v>
      </c>
      <c r="D318" s="32">
        <f t="shared" si="26"/>
        <v>2.5612485951767492E-2</v>
      </c>
      <c r="E318" s="32">
        <f t="shared" si="26"/>
        <v>3.8800394089413194E-2</v>
      </c>
      <c r="F318" s="32">
        <f t="shared" si="26"/>
        <v>3.8915277796340589E-2</v>
      </c>
      <c r="G318" s="32">
        <f t="shared" si="26"/>
        <v>3.530694169034964E-2</v>
      </c>
      <c r="H318" s="32">
        <f t="shared" si="26"/>
        <v>3.1983010668584416E-2</v>
      </c>
      <c r="I318" s="32">
        <f t="shared" si="26"/>
        <v>4.1026226650838785E-2</v>
      </c>
      <c r="J318" s="32">
        <f t="shared" si="26"/>
        <v>4.6778548854321027E-2</v>
      </c>
    </row>
    <row r="319" spans="1:10" x14ac:dyDescent="0.3">
      <c r="B319" s="16" t="s">
        <v>18</v>
      </c>
      <c r="C319" s="32">
        <f t="shared" si="26"/>
        <v>9.9153083716539553E-3</v>
      </c>
      <c r="D319" s="32">
        <f t="shared" si="26"/>
        <v>8.0877178345937425E-3</v>
      </c>
      <c r="E319" s="32">
        <f t="shared" si="26"/>
        <v>1.1926670688348014E-2</v>
      </c>
      <c r="F319" s="32">
        <f t="shared" si="26"/>
        <v>1.1898768007146881E-2</v>
      </c>
      <c r="G319" s="32">
        <f t="shared" si="26"/>
        <v>1.0874613140190781E-2</v>
      </c>
      <c r="H319" s="32">
        <f t="shared" si="26"/>
        <v>9.9197260402329769E-3</v>
      </c>
      <c r="I319" s="32">
        <f t="shared" si="26"/>
        <v>1.2490314507472034E-2</v>
      </c>
      <c r="J319" s="32">
        <f t="shared" si="26"/>
        <v>1.4078994549987352E-2</v>
      </c>
    </row>
    <row r="320" spans="1:10" x14ac:dyDescent="0.3">
      <c r="B320" s="16" t="s">
        <v>379</v>
      </c>
      <c r="C320" s="32" t="s">
        <v>221</v>
      </c>
      <c r="D320" s="32" t="s">
        <v>221</v>
      </c>
      <c r="E320" s="32" t="s">
        <v>221</v>
      </c>
      <c r="F320" s="32" t="s">
        <v>221</v>
      </c>
      <c r="G320" s="32" t="s">
        <v>221</v>
      </c>
      <c r="H320" s="32" t="s">
        <v>221</v>
      </c>
      <c r="I320" s="32" t="s">
        <v>221</v>
      </c>
      <c r="J320" s="32" t="s">
        <v>221</v>
      </c>
    </row>
    <row r="321" spans="1:10" s="26" customFormat="1" x14ac:dyDescent="0.3">
      <c r="C321" s="93"/>
      <c r="D321" s="93"/>
      <c r="E321" s="93"/>
      <c r="F321" s="93"/>
      <c r="G321" s="93"/>
      <c r="H321" s="93"/>
      <c r="I321" s="93"/>
      <c r="J321" s="93"/>
    </row>
    <row r="322" spans="1:10" x14ac:dyDescent="0.3">
      <c r="A322" t="s">
        <v>87</v>
      </c>
      <c r="B322" s="16" t="s">
        <v>14</v>
      </c>
      <c r="C322" s="32" t="s">
        <v>221</v>
      </c>
      <c r="D322" s="32" t="s">
        <v>221</v>
      </c>
      <c r="E322" s="32" t="s">
        <v>221</v>
      </c>
      <c r="F322" s="32" t="s">
        <v>221</v>
      </c>
      <c r="G322" s="32" t="s">
        <v>221</v>
      </c>
      <c r="H322" s="32" t="s">
        <v>221</v>
      </c>
      <c r="I322" s="32" t="s">
        <v>221</v>
      </c>
      <c r="J322" s="32" t="s">
        <v>221</v>
      </c>
    </row>
    <row r="323" spans="1:10" x14ac:dyDescent="0.3">
      <c r="B323" s="16" t="s">
        <v>15</v>
      </c>
      <c r="C323" s="32">
        <f t="shared" ref="C323:J323" si="27">SUM(C203)/(C284)</f>
        <v>1.6136830495865877E-2</v>
      </c>
      <c r="D323" s="32">
        <f t="shared" si="27"/>
        <v>9.9185066168295533E-3</v>
      </c>
      <c r="E323" s="32">
        <f t="shared" si="27"/>
        <v>2.5524829803356318E-2</v>
      </c>
      <c r="F323" s="32">
        <f t="shared" si="27"/>
        <v>2.0704300853252366E-2</v>
      </c>
      <c r="G323" s="32">
        <f t="shared" si="27"/>
        <v>1.645102339947593E-2</v>
      </c>
      <c r="H323" s="32">
        <f t="shared" si="27"/>
        <v>1.3084416651794972E-2</v>
      </c>
      <c r="I323" s="32">
        <f t="shared" si="27"/>
        <v>2.3401978882627256E-2</v>
      </c>
      <c r="J323" s="32">
        <f t="shared" si="27"/>
        <v>3.3696097590541235E-2</v>
      </c>
    </row>
    <row r="324" spans="1:10" x14ac:dyDescent="0.3">
      <c r="B324" s="16" t="s">
        <v>16</v>
      </c>
      <c r="C324" s="32">
        <f t="shared" ref="C324:D326" si="28">SUM(C204)/(C285)</f>
        <v>0.49400242377424963</v>
      </c>
      <c r="D324" s="32">
        <f t="shared" si="28"/>
        <v>0.11678354169096603</v>
      </c>
      <c r="E324" s="32" t="s">
        <v>221</v>
      </c>
      <c r="F324" s="32" t="s">
        <v>221</v>
      </c>
      <c r="G324" s="32" t="s">
        <v>221</v>
      </c>
      <c r="H324" s="32">
        <f>SUM(H204)/(H285)</f>
        <v>0.29550674578187464</v>
      </c>
      <c r="I324" s="32" t="s">
        <v>221</v>
      </c>
      <c r="J324" s="32" t="s">
        <v>221</v>
      </c>
    </row>
    <row r="325" spans="1:10" x14ac:dyDescent="0.3">
      <c r="B325" s="16" t="s">
        <v>17</v>
      </c>
      <c r="C325" s="32">
        <f t="shared" si="28"/>
        <v>6.648428625214714E-2</v>
      </c>
      <c r="D325" s="32">
        <f t="shared" si="28"/>
        <v>3.6393412506010407E-2</v>
      </c>
      <c r="E325" s="32">
        <f t="shared" ref="E325:G326" si="29">SUM(E205)/(E286)</f>
        <v>0.12169399775122418</v>
      </c>
      <c r="F325" s="32">
        <f t="shared" si="29"/>
        <v>9.4541124470838719E-2</v>
      </c>
      <c r="G325" s="32">
        <f t="shared" si="29"/>
        <v>7.020757422296299E-2</v>
      </c>
      <c r="H325" s="32">
        <f>SUM(H205)/(H286)</f>
        <v>5.2140950855965554E-2</v>
      </c>
      <c r="I325" s="32">
        <f>SUM(I205)/(I286)</f>
        <v>0.11067212000988702</v>
      </c>
      <c r="J325" s="32">
        <f>SUM(J205)/(J286)</f>
        <v>0.18322665016857742</v>
      </c>
    </row>
    <row r="326" spans="1:10" x14ac:dyDescent="0.3">
      <c r="B326" s="16" t="s">
        <v>18</v>
      </c>
      <c r="C326" s="32">
        <f t="shared" si="28"/>
        <v>1.7034251929062348E-2</v>
      </c>
      <c r="D326" s="32">
        <f t="shared" si="28"/>
        <v>1.0308748046673014E-2</v>
      </c>
      <c r="E326" s="32">
        <f t="shared" si="29"/>
        <v>2.6584984854821386E-2</v>
      </c>
      <c r="F326" s="32">
        <f t="shared" si="29"/>
        <v>2.1802659593528548E-2</v>
      </c>
      <c r="G326" s="32">
        <f t="shared" si="29"/>
        <v>1.7443895586920253E-2</v>
      </c>
      <c r="H326" s="32">
        <f>SUM(H206)/(H287)</f>
        <v>1.3753494232610883E-2</v>
      </c>
      <c r="I326" s="32">
        <f>SUM(I206)/(I287)</f>
        <v>2.4336123781254791E-2</v>
      </c>
      <c r="J326" s="32">
        <f>SUM(J206)/(J287)</f>
        <v>3.3533811187838818E-2</v>
      </c>
    </row>
    <row r="327" spans="1:10" x14ac:dyDescent="0.3">
      <c r="B327" s="16" t="s">
        <v>379</v>
      </c>
      <c r="C327" s="32" t="s">
        <v>221</v>
      </c>
      <c r="D327" s="32" t="s">
        <v>221</v>
      </c>
      <c r="E327" s="32" t="s">
        <v>221</v>
      </c>
      <c r="F327" s="32" t="s">
        <v>221</v>
      </c>
      <c r="G327" s="32" t="s">
        <v>221</v>
      </c>
      <c r="H327" s="32" t="s">
        <v>221</v>
      </c>
      <c r="I327" s="32" t="s">
        <v>221</v>
      </c>
      <c r="J327" s="32" t="s">
        <v>221</v>
      </c>
    </row>
    <row r="328" spans="1:10" s="26" customFormat="1" x14ac:dyDescent="0.3">
      <c r="C328" s="93"/>
      <c r="D328" s="93"/>
      <c r="E328" s="93"/>
      <c r="F328" s="93"/>
      <c r="G328" s="93"/>
      <c r="H328" s="93"/>
      <c r="I328" s="93"/>
      <c r="J328" s="93"/>
    </row>
    <row r="329" spans="1:10" x14ac:dyDescent="0.3">
      <c r="A329" t="s">
        <v>88</v>
      </c>
      <c r="B329" s="16" t="s">
        <v>14</v>
      </c>
      <c r="C329" s="32" t="s">
        <v>221</v>
      </c>
      <c r="D329" s="32" t="s">
        <v>221</v>
      </c>
      <c r="E329" s="32" t="s">
        <v>221</v>
      </c>
      <c r="F329" s="32" t="s">
        <v>221</v>
      </c>
      <c r="G329" s="32" t="s">
        <v>221</v>
      </c>
      <c r="H329" s="32" t="s">
        <v>221</v>
      </c>
      <c r="I329" s="32" t="s">
        <v>221</v>
      </c>
      <c r="J329" s="32" t="s">
        <v>221</v>
      </c>
    </row>
    <row r="330" spans="1:10" x14ac:dyDescent="0.3">
      <c r="B330" s="16" t="s">
        <v>15</v>
      </c>
      <c r="C330" s="32">
        <f t="shared" ref="C330:I330" si="30">SUM(C211)/(C292)</f>
        <v>3.8454470299758729E-2</v>
      </c>
      <c r="D330" s="32">
        <f t="shared" si="30"/>
        <v>1.1930323583303657E-2</v>
      </c>
      <c r="E330" s="32">
        <f t="shared" si="30"/>
        <v>0.43843254536931303</v>
      </c>
      <c r="F330" s="32">
        <f t="shared" si="30"/>
        <v>7.457108936499493E-2</v>
      </c>
      <c r="G330" s="32">
        <f t="shared" si="30"/>
        <v>3.5532843305823986E-2</v>
      </c>
      <c r="H330" s="32">
        <f t="shared" si="30"/>
        <v>1.9637421009272706E-2</v>
      </c>
      <c r="I330" s="32">
        <f t="shared" si="30"/>
        <v>0.12606976209629023</v>
      </c>
      <c r="J330" s="32" t="s">
        <v>221</v>
      </c>
    </row>
    <row r="331" spans="1:10" x14ac:dyDescent="0.3">
      <c r="B331" s="16" t="s">
        <v>16</v>
      </c>
      <c r="C331" s="32" t="s">
        <v>221</v>
      </c>
      <c r="D331" s="32" t="s">
        <v>221</v>
      </c>
      <c r="E331" s="32" t="s">
        <v>221</v>
      </c>
      <c r="F331" s="32" t="s">
        <v>221</v>
      </c>
      <c r="G331" s="32" t="s">
        <v>221</v>
      </c>
      <c r="H331" s="32" t="s">
        <v>221</v>
      </c>
      <c r="I331" s="32" t="s">
        <v>221</v>
      </c>
      <c r="J331" s="32" t="s">
        <v>221</v>
      </c>
    </row>
    <row r="332" spans="1:10" x14ac:dyDescent="0.3">
      <c r="B332" s="16" t="s">
        <v>17</v>
      </c>
      <c r="C332" s="32">
        <f>SUM(C213)/(C294)</f>
        <v>0.39706120435114489</v>
      </c>
      <c r="D332" s="32">
        <f>SUM(D213)/(D294)</f>
        <v>5.5563334708890647E-2</v>
      </c>
      <c r="E332" s="32" t="s">
        <v>221</v>
      </c>
      <c r="F332" s="32" t="s">
        <v>221</v>
      </c>
      <c r="G332" s="32">
        <f>SUM(G213)/(G294)</f>
        <v>0.36936565980197472</v>
      </c>
      <c r="H332" s="32">
        <f>SUM(H213)/(H294)</f>
        <v>0.11486440273130182</v>
      </c>
      <c r="I332" s="32" t="s">
        <v>221</v>
      </c>
      <c r="J332" s="32" t="s">
        <v>221</v>
      </c>
    </row>
    <row r="333" spans="1:10" x14ac:dyDescent="0.3">
      <c r="B333" s="16" t="s">
        <v>18</v>
      </c>
      <c r="C333" s="32">
        <f>SUM(C214)/(C295)</f>
        <v>4.170471009978944E-2</v>
      </c>
      <c r="D333" s="32">
        <f>SUM(D214)/(D295)</f>
        <v>1.4739806056348276E-2</v>
      </c>
      <c r="E333" s="32">
        <f>SUM(E214)/(E295)</f>
        <v>0.14650475435023916</v>
      </c>
      <c r="F333" s="32">
        <f>SUM(F214)/(F295)</f>
        <v>6.5825917522589802E-2</v>
      </c>
      <c r="G333" s="32">
        <f>SUM(G214)/(G295)</f>
        <v>3.8100190743621587E-2</v>
      </c>
      <c r="H333" s="32">
        <f>SUM(H214)/(H295)</f>
        <v>2.2878078363372998E-2</v>
      </c>
      <c r="I333" s="32">
        <f>SUM(I214)/(I295)</f>
        <v>8.7865056278465484E-2</v>
      </c>
      <c r="J333" s="32" t="s">
        <v>221</v>
      </c>
    </row>
    <row r="334" spans="1:10" x14ac:dyDescent="0.3">
      <c r="B334" s="16" t="s">
        <v>379</v>
      </c>
      <c r="C334" s="32" t="s">
        <v>221</v>
      </c>
      <c r="D334" s="32" t="s">
        <v>221</v>
      </c>
      <c r="E334" s="32" t="s">
        <v>221</v>
      </c>
      <c r="F334" s="32" t="s">
        <v>221</v>
      </c>
      <c r="G334" s="32" t="s">
        <v>221</v>
      </c>
      <c r="H334" s="32" t="s">
        <v>221</v>
      </c>
      <c r="I334" s="32" t="s">
        <v>221</v>
      </c>
      <c r="J334" s="32" t="s">
        <v>221</v>
      </c>
    </row>
    <row r="335" spans="1:10" x14ac:dyDescent="0.3">
      <c r="C335" s="32"/>
      <c r="D335" s="32"/>
      <c r="E335" s="32"/>
      <c r="F335" s="32"/>
      <c r="G335" s="32"/>
      <c r="H335" s="32"/>
      <c r="I335" s="32"/>
      <c r="J335" s="33"/>
    </row>
    <row r="336" spans="1:10" x14ac:dyDescent="0.3">
      <c r="A336" t="s">
        <v>90</v>
      </c>
      <c r="B336" s="16" t="s">
        <v>14</v>
      </c>
      <c r="C336" s="32" t="s">
        <v>221</v>
      </c>
      <c r="D336" s="32" t="s">
        <v>221</v>
      </c>
      <c r="E336" s="32" t="s">
        <v>221</v>
      </c>
      <c r="F336" s="32" t="s">
        <v>221</v>
      </c>
      <c r="G336" s="32" t="s">
        <v>221</v>
      </c>
      <c r="H336" s="32" t="s">
        <v>221</v>
      </c>
      <c r="I336" s="32" t="s">
        <v>221</v>
      </c>
      <c r="J336" s="32" t="s">
        <v>221</v>
      </c>
    </row>
    <row r="337" spans="1:10" x14ac:dyDescent="0.3">
      <c r="B337" s="16" t="s">
        <v>15</v>
      </c>
      <c r="C337" s="32" t="s">
        <v>221</v>
      </c>
      <c r="D337" s="32">
        <f>SUM(D219)/(D300)</f>
        <v>1.4516048022684042E-2</v>
      </c>
      <c r="E337" s="32" t="s">
        <v>221</v>
      </c>
      <c r="F337" s="32" t="s">
        <v>221</v>
      </c>
      <c r="G337" s="32" t="s">
        <v>221</v>
      </c>
      <c r="H337" s="32">
        <f>SUM(H219)/(H300)</f>
        <v>3.5869483824860833E-2</v>
      </c>
      <c r="I337" s="32" t="s">
        <v>221</v>
      </c>
      <c r="J337" s="32" t="s">
        <v>221</v>
      </c>
    </row>
    <row r="338" spans="1:10" x14ac:dyDescent="0.3">
      <c r="B338" s="16" t="s">
        <v>16</v>
      </c>
      <c r="C338" s="32" t="s">
        <v>221</v>
      </c>
      <c r="D338" s="32" t="s">
        <v>221</v>
      </c>
      <c r="E338" s="32" t="s">
        <v>221</v>
      </c>
      <c r="F338" s="32" t="s">
        <v>221</v>
      </c>
      <c r="G338" s="32" t="s">
        <v>221</v>
      </c>
      <c r="H338" s="32" t="s">
        <v>221</v>
      </c>
      <c r="I338" s="32" t="s">
        <v>221</v>
      </c>
      <c r="J338" s="32" t="s">
        <v>221</v>
      </c>
    </row>
    <row r="339" spans="1:10" x14ac:dyDescent="0.3">
      <c r="B339" s="16" t="s">
        <v>17</v>
      </c>
      <c r="C339" s="32" t="s">
        <v>221</v>
      </c>
      <c r="D339" s="32">
        <f>SUM(D221)/(D302)</f>
        <v>0.10072348828542214</v>
      </c>
      <c r="E339" s="32" t="s">
        <v>221</v>
      </c>
      <c r="F339" s="32" t="s">
        <v>221</v>
      </c>
      <c r="G339" s="32" t="s">
        <v>221</v>
      </c>
      <c r="H339" s="32" t="s">
        <v>221</v>
      </c>
      <c r="I339" s="32" t="s">
        <v>221</v>
      </c>
      <c r="J339" s="32" t="s">
        <v>221</v>
      </c>
    </row>
    <row r="340" spans="1:10" x14ac:dyDescent="0.3">
      <c r="B340" s="16" t="s">
        <v>18</v>
      </c>
      <c r="C340" s="32" t="s">
        <v>221</v>
      </c>
      <c r="D340" s="32">
        <f>SUM(D222)/(D303)</f>
        <v>1.800929310120947E-2</v>
      </c>
      <c r="E340" s="32" t="s">
        <v>221</v>
      </c>
      <c r="F340" s="32" t="s">
        <v>221</v>
      </c>
      <c r="G340" s="32">
        <f>SUM(G222)/(G303)</f>
        <v>0.22670454275411323</v>
      </c>
      <c r="H340" s="32">
        <f>SUM(H222)/(H303)</f>
        <v>3.7422446468532981E-2</v>
      </c>
      <c r="I340" s="32" t="s">
        <v>221</v>
      </c>
      <c r="J340" s="32" t="s">
        <v>221</v>
      </c>
    </row>
    <row r="341" spans="1:10" x14ac:dyDescent="0.3">
      <c r="B341" s="16" t="s">
        <v>379</v>
      </c>
      <c r="C341" s="32" t="s">
        <v>221</v>
      </c>
      <c r="D341" s="32" t="s">
        <v>221</v>
      </c>
      <c r="E341" s="32" t="s">
        <v>221</v>
      </c>
      <c r="F341" s="32" t="s">
        <v>221</v>
      </c>
      <c r="G341" s="32" t="s">
        <v>221</v>
      </c>
      <c r="H341" s="32" t="s">
        <v>221</v>
      </c>
      <c r="I341" s="32" t="s">
        <v>221</v>
      </c>
      <c r="J341" s="32" t="s">
        <v>221</v>
      </c>
    </row>
    <row r="343" spans="1:10" x14ac:dyDescent="0.3">
      <c r="A343" t="s">
        <v>136</v>
      </c>
      <c r="B343" s="16" t="s">
        <v>14</v>
      </c>
      <c r="C343" s="34">
        <f t="shared" ref="C343:J348" si="31">SUM(C267)/(C186)</f>
        <v>5.2663537431236547</v>
      </c>
      <c r="D343" s="34">
        <f t="shared" si="31"/>
        <v>5.2663537431236547</v>
      </c>
      <c r="E343" s="34">
        <f t="shared" si="31"/>
        <v>5.2663537431236547</v>
      </c>
      <c r="F343" s="35">
        <f t="shared" si="31"/>
        <v>4.2826606444158513</v>
      </c>
      <c r="G343" s="35">
        <f t="shared" si="31"/>
        <v>4.2826606444158513</v>
      </c>
      <c r="H343" s="35">
        <f t="shared" si="31"/>
        <v>4.2826606444158513</v>
      </c>
      <c r="I343" s="35">
        <f t="shared" si="31"/>
        <v>4.2826606444158513</v>
      </c>
      <c r="J343" s="35">
        <f t="shared" si="31"/>
        <v>4.2826606444158513</v>
      </c>
    </row>
    <row r="344" spans="1:10" ht="31.8" x14ac:dyDescent="0.3">
      <c r="A344" s="59" t="s">
        <v>264</v>
      </c>
      <c r="B344" s="16" t="s">
        <v>15</v>
      </c>
      <c r="C344" s="34">
        <f t="shared" si="31"/>
        <v>132.20213141512298</v>
      </c>
      <c r="D344" s="34">
        <f t="shared" si="31"/>
        <v>132.20213141512298</v>
      </c>
      <c r="E344" s="34">
        <f t="shared" si="31"/>
        <v>132.20213141512298</v>
      </c>
      <c r="F344" s="34">
        <f t="shared" si="31"/>
        <v>114.03432467575767</v>
      </c>
      <c r="G344" s="34">
        <f t="shared" si="31"/>
        <v>114.03432467575767</v>
      </c>
      <c r="H344" s="34">
        <f t="shared" si="31"/>
        <v>114.03432467575767</v>
      </c>
      <c r="I344" s="34">
        <f t="shared" si="31"/>
        <v>114.03432467575767</v>
      </c>
      <c r="J344" s="34">
        <f t="shared" si="31"/>
        <v>114.03432467575767</v>
      </c>
    </row>
    <row r="345" spans="1:10" x14ac:dyDescent="0.3">
      <c r="B345" s="16" t="s">
        <v>16</v>
      </c>
      <c r="C345" s="34">
        <f t="shared" si="31"/>
        <v>25.334137624466571</v>
      </c>
      <c r="D345" s="34">
        <f t="shared" si="31"/>
        <v>25.334137624466571</v>
      </c>
      <c r="E345" s="34">
        <f t="shared" si="31"/>
        <v>25.334137624466571</v>
      </c>
      <c r="F345" s="34">
        <f t="shared" si="31"/>
        <v>21.633739392992872</v>
      </c>
      <c r="G345" s="34">
        <f t="shared" si="31"/>
        <v>21.633739392992872</v>
      </c>
      <c r="H345" s="34">
        <f t="shared" si="31"/>
        <v>21.633739392992872</v>
      </c>
      <c r="I345" s="34">
        <f t="shared" si="31"/>
        <v>21.633739392992872</v>
      </c>
      <c r="J345" s="34">
        <f t="shared" si="31"/>
        <v>21.633739392992872</v>
      </c>
    </row>
    <row r="346" spans="1:10" x14ac:dyDescent="0.3">
      <c r="B346" s="16" t="s">
        <v>17</v>
      </c>
      <c r="C346" s="34">
        <f t="shared" si="31"/>
        <v>51.920230524642292</v>
      </c>
      <c r="D346" s="34">
        <f t="shared" si="31"/>
        <v>51.920230524642292</v>
      </c>
      <c r="E346" s="34">
        <f t="shared" si="31"/>
        <v>51.920230524642292</v>
      </c>
      <c r="F346" s="34">
        <f t="shared" si="31"/>
        <v>44.62070169314017</v>
      </c>
      <c r="G346" s="34">
        <f t="shared" si="31"/>
        <v>44.62070169314017</v>
      </c>
      <c r="H346" s="34">
        <f t="shared" si="31"/>
        <v>44.62070169314017</v>
      </c>
      <c r="I346" s="34">
        <f t="shared" si="31"/>
        <v>44.62070169314017</v>
      </c>
      <c r="J346" s="34">
        <f t="shared" si="31"/>
        <v>44.62070169314017</v>
      </c>
    </row>
    <row r="347" spans="1:10" x14ac:dyDescent="0.3">
      <c r="B347" s="16" t="s">
        <v>18</v>
      </c>
      <c r="C347" s="34">
        <f t="shared" si="31"/>
        <v>149.89789097349774</v>
      </c>
      <c r="D347" s="34">
        <f t="shared" si="31"/>
        <v>149.89789097349774</v>
      </c>
      <c r="E347" s="34">
        <f t="shared" si="31"/>
        <v>149.89789097349774</v>
      </c>
      <c r="F347" s="34">
        <f t="shared" si="31"/>
        <v>129.33449530888385</v>
      </c>
      <c r="G347" s="34">
        <f t="shared" si="31"/>
        <v>129.33449530888385</v>
      </c>
      <c r="H347" s="34">
        <f t="shared" si="31"/>
        <v>129.33449530888385</v>
      </c>
      <c r="I347" s="34">
        <f t="shared" si="31"/>
        <v>129.33449530888385</v>
      </c>
      <c r="J347" s="34">
        <f t="shared" si="31"/>
        <v>129.33449530888385</v>
      </c>
    </row>
    <row r="348" spans="1:10" x14ac:dyDescent="0.3">
      <c r="B348" s="16" t="s">
        <v>379</v>
      </c>
      <c r="C348" s="34">
        <f t="shared" si="31"/>
        <v>6.1068380410485679</v>
      </c>
      <c r="D348" s="34">
        <f t="shared" si="31"/>
        <v>6.1068380410485679</v>
      </c>
      <c r="E348" s="34">
        <f t="shared" si="31"/>
        <v>6.1068380410485679</v>
      </c>
      <c r="F348" s="34">
        <f t="shared" si="31"/>
        <v>5.0093631705376227</v>
      </c>
      <c r="G348" s="34">
        <f t="shared" si="31"/>
        <v>5.0093631705376227</v>
      </c>
      <c r="H348" s="34">
        <f t="shared" si="31"/>
        <v>5.0093631705376227</v>
      </c>
      <c r="I348" s="34">
        <f t="shared" si="31"/>
        <v>5.0093631705376227</v>
      </c>
      <c r="J348" s="34">
        <f t="shared" si="31"/>
        <v>5.0093631705376227</v>
      </c>
    </row>
    <row r="349" spans="1:10" x14ac:dyDescent="0.3">
      <c r="C349" s="29"/>
      <c r="D349" s="30"/>
      <c r="E349" s="29"/>
      <c r="F349" s="29"/>
      <c r="G349" s="30"/>
      <c r="H349" s="30"/>
      <c r="I349" s="29"/>
      <c r="J349" s="29"/>
    </row>
    <row r="350" spans="1:10" x14ac:dyDescent="0.3">
      <c r="C350" s="29"/>
      <c r="D350" s="30"/>
      <c r="E350" s="29"/>
      <c r="F350" s="29"/>
      <c r="G350" s="30"/>
      <c r="H350" s="30"/>
      <c r="I350" s="29"/>
      <c r="J350" s="29"/>
    </row>
    <row r="351" spans="1:10" x14ac:dyDescent="0.3">
      <c r="A351" t="s">
        <v>92</v>
      </c>
      <c r="B351" s="16" t="s">
        <v>14</v>
      </c>
      <c r="C351" s="34">
        <f t="shared" ref="C351:J356" si="32">SUM(C275)/(C194)</f>
        <v>0</v>
      </c>
      <c r="D351" s="34">
        <f t="shared" si="32"/>
        <v>0</v>
      </c>
      <c r="E351" s="34">
        <f t="shared" si="32"/>
        <v>0</v>
      </c>
      <c r="F351" s="35">
        <f t="shared" si="32"/>
        <v>0</v>
      </c>
      <c r="G351" s="35">
        <f t="shared" si="32"/>
        <v>0</v>
      </c>
      <c r="H351" s="35">
        <f t="shared" si="32"/>
        <v>0</v>
      </c>
      <c r="I351" s="35">
        <f t="shared" si="32"/>
        <v>0</v>
      </c>
      <c r="J351" s="35">
        <f t="shared" si="32"/>
        <v>0</v>
      </c>
    </row>
    <row r="352" spans="1:10" x14ac:dyDescent="0.3">
      <c r="B352" s="16" t="s">
        <v>15</v>
      </c>
      <c r="C352" s="34">
        <f t="shared" si="32"/>
        <v>97.188605121579258</v>
      </c>
      <c r="D352" s="34">
        <f t="shared" si="32"/>
        <v>118.85948667472142</v>
      </c>
      <c r="E352" s="34">
        <f t="shared" si="32"/>
        <v>81.012877911620748</v>
      </c>
      <c r="F352" s="35">
        <f t="shared" si="32"/>
        <v>81.285410639703088</v>
      </c>
      <c r="G352" s="35">
        <f t="shared" si="32"/>
        <v>88.820046617815407</v>
      </c>
      <c r="H352" s="35">
        <f t="shared" si="32"/>
        <v>97.242678439770771</v>
      </c>
      <c r="I352" s="35">
        <f t="shared" si="32"/>
        <v>77.497334295259762</v>
      </c>
      <c r="J352" s="35">
        <f t="shared" si="32"/>
        <v>68.897086294836399</v>
      </c>
    </row>
    <row r="353" spans="1:10" x14ac:dyDescent="0.3">
      <c r="B353" s="16" t="s">
        <v>16</v>
      </c>
      <c r="C353" s="34">
        <f t="shared" si="32"/>
        <v>13.40362511387792</v>
      </c>
      <c r="D353" s="34">
        <f t="shared" si="32"/>
        <v>17.497522894572967</v>
      </c>
      <c r="E353" s="34">
        <f t="shared" si="32"/>
        <v>10.358713396409202</v>
      </c>
      <c r="F353" s="35">
        <f t="shared" si="32"/>
        <v>10.018028016060889</v>
      </c>
      <c r="G353" s="35">
        <f t="shared" si="32"/>
        <v>11.403601612188035</v>
      </c>
      <c r="H353" s="35">
        <f t="shared" si="32"/>
        <v>12.969143291925636</v>
      </c>
      <c r="I353" s="35">
        <f t="shared" si="32"/>
        <v>9.3174663593729505</v>
      </c>
      <c r="J353" s="35">
        <f t="shared" si="32"/>
        <v>7.7365275248572676</v>
      </c>
    </row>
    <row r="354" spans="1:10" x14ac:dyDescent="0.3">
      <c r="B354" s="16" t="s">
        <v>17</v>
      </c>
      <c r="C354" s="34">
        <f t="shared" si="32"/>
        <v>31.441848098098102</v>
      </c>
      <c r="D354" s="34">
        <f t="shared" si="32"/>
        <v>39.043457237347589</v>
      </c>
      <c r="E354" s="34">
        <f t="shared" si="32"/>
        <v>25.772934102049572</v>
      </c>
      <c r="F354" s="35">
        <f t="shared" si="32"/>
        <v>25.696848554786246</v>
      </c>
      <c r="G354" s="35">
        <f t="shared" si="32"/>
        <v>28.323042215614148</v>
      </c>
      <c r="H354" s="35">
        <f t="shared" si="32"/>
        <v>31.266599957153456</v>
      </c>
      <c r="I354" s="35">
        <f t="shared" si="32"/>
        <v>24.374652061245676</v>
      </c>
      <c r="J354" s="35">
        <f t="shared" si="32"/>
        <v>21.377319829099999</v>
      </c>
    </row>
    <row r="355" spans="1:10" x14ac:dyDescent="0.3">
      <c r="B355" s="16" t="s">
        <v>18</v>
      </c>
      <c r="C355" s="34">
        <f t="shared" si="32"/>
        <v>100.85415022076532</v>
      </c>
      <c r="D355" s="34">
        <f t="shared" si="32"/>
        <v>123.64427400306695</v>
      </c>
      <c r="E355" s="34">
        <f t="shared" si="32"/>
        <v>83.845695595248458</v>
      </c>
      <c r="F355" s="35">
        <f t="shared" si="32"/>
        <v>84.042314246261427</v>
      </c>
      <c r="G355" s="35">
        <f t="shared" si="32"/>
        <v>91.957294214372041</v>
      </c>
      <c r="H355" s="35">
        <f t="shared" si="32"/>
        <v>100.80923565269286</v>
      </c>
      <c r="I355" s="35">
        <f t="shared" si="32"/>
        <v>80.062035219511387</v>
      </c>
      <c r="J355" s="35">
        <f t="shared" si="32"/>
        <v>71.027799353818082</v>
      </c>
    </row>
    <row r="356" spans="1:10" x14ac:dyDescent="0.3">
      <c r="B356" s="16" t="s">
        <v>379</v>
      </c>
      <c r="C356" s="34">
        <f t="shared" si="32"/>
        <v>0</v>
      </c>
      <c r="D356" s="34">
        <f t="shared" si="32"/>
        <v>0</v>
      </c>
      <c r="E356" s="34">
        <f t="shared" si="32"/>
        <v>0</v>
      </c>
      <c r="F356" s="35">
        <f t="shared" si="32"/>
        <v>0</v>
      </c>
      <c r="G356" s="35">
        <f t="shared" si="32"/>
        <v>0</v>
      </c>
      <c r="H356" s="35">
        <f t="shared" si="32"/>
        <v>0</v>
      </c>
      <c r="I356" s="35">
        <f t="shared" si="32"/>
        <v>0</v>
      </c>
      <c r="J356" s="35">
        <f t="shared" si="32"/>
        <v>0</v>
      </c>
    </row>
    <row r="357" spans="1:10" x14ac:dyDescent="0.3">
      <c r="C357" s="34"/>
      <c r="D357" s="34"/>
      <c r="E357" s="34"/>
      <c r="F357" s="35"/>
      <c r="G357" s="35"/>
      <c r="H357" s="35"/>
      <c r="I357" s="35"/>
      <c r="J357" s="35"/>
    </row>
    <row r="358" spans="1:10" x14ac:dyDescent="0.3">
      <c r="C358" s="34"/>
      <c r="D358" s="34"/>
      <c r="E358" s="34"/>
      <c r="F358" s="35"/>
      <c r="G358" s="35"/>
      <c r="H358" s="35"/>
      <c r="I358" s="35"/>
      <c r="J358" s="35"/>
    </row>
    <row r="359" spans="1:10" x14ac:dyDescent="0.3">
      <c r="A359" t="s">
        <v>93</v>
      </c>
      <c r="B359" s="16" t="s">
        <v>14</v>
      </c>
      <c r="C359" s="34">
        <f t="shared" ref="C359:J364" si="33">SUM(C283)/(C202)</f>
        <v>0</v>
      </c>
      <c r="D359" s="34">
        <f t="shared" si="33"/>
        <v>0</v>
      </c>
      <c r="E359" s="34">
        <f t="shared" si="33"/>
        <v>0</v>
      </c>
      <c r="F359" s="35">
        <f t="shared" si="33"/>
        <v>0</v>
      </c>
      <c r="G359" s="35">
        <f t="shared" si="33"/>
        <v>0</v>
      </c>
      <c r="H359" s="35">
        <f t="shared" si="33"/>
        <v>0</v>
      </c>
      <c r="I359" s="35">
        <f t="shared" si="33"/>
        <v>0</v>
      </c>
      <c r="J359" s="35">
        <f t="shared" si="33"/>
        <v>0</v>
      </c>
    </row>
    <row r="360" spans="1:10" x14ac:dyDescent="0.3">
      <c r="B360" s="16" t="s">
        <v>15</v>
      </c>
      <c r="C360" s="34">
        <f t="shared" si="33"/>
        <v>61.970038060212119</v>
      </c>
      <c r="D360" s="34">
        <f t="shared" si="33"/>
        <v>100.8216295690338</v>
      </c>
      <c r="E360" s="34">
        <f t="shared" si="33"/>
        <v>39.177538408836234</v>
      </c>
      <c r="F360" s="35">
        <f t="shared" si="33"/>
        <v>48.299143597641134</v>
      </c>
      <c r="G360" s="35">
        <f t="shared" si="33"/>
        <v>60.786491862375946</v>
      </c>
      <c r="H360" s="35">
        <f t="shared" si="33"/>
        <v>76.426792772822324</v>
      </c>
      <c r="I360" s="35">
        <f t="shared" si="33"/>
        <v>42.731429039206688</v>
      </c>
      <c r="J360" s="35">
        <f t="shared" si="33"/>
        <v>29.677027059676725</v>
      </c>
    </row>
    <row r="361" spans="1:10" x14ac:dyDescent="0.3">
      <c r="B361" s="16" t="s">
        <v>16</v>
      </c>
      <c r="C361" s="34">
        <f t="shared" si="33"/>
        <v>2.0242815659887983</v>
      </c>
      <c r="D361" s="34">
        <f t="shared" si="33"/>
        <v>8.5628504284123501</v>
      </c>
      <c r="E361" s="34">
        <f t="shared" si="33"/>
        <v>0</v>
      </c>
      <c r="F361" s="35">
        <f t="shared" si="33"/>
        <v>0</v>
      </c>
      <c r="G361" s="35">
        <f t="shared" si="33"/>
        <v>0.90934302808109779</v>
      </c>
      <c r="H361" s="35">
        <f t="shared" si="33"/>
        <v>3.3840175030662074</v>
      </c>
      <c r="I361" s="35">
        <f t="shared" si="33"/>
        <v>0</v>
      </c>
      <c r="J361" s="35">
        <f t="shared" si="33"/>
        <v>0</v>
      </c>
    </row>
    <row r="362" spans="1:10" x14ac:dyDescent="0.3">
      <c r="B362" s="16" t="s">
        <v>17</v>
      </c>
      <c r="C362" s="34">
        <f t="shared" si="33"/>
        <v>15.041148162551035</v>
      </c>
      <c r="D362" s="34">
        <f t="shared" si="33"/>
        <v>27.477500216140736</v>
      </c>
      <c r="E362" s="34">
        <f t="shared" si="33"/>
        <v>8.2173321484948953</v>
      </c>
      <c r="F362" s="35">
        <f t="shared" si="33"/>
        <v>10.577407510193627</v>
      </c>
      <c r="G362" s="35">
        <f t="shared" si="33"/>
        <v>14.243477446240083</v>
      </c>
      <c r="H362" s="35">
        <f t="shared" si="33"/>
        <v>19.178783347515189</v>
      </c>
      <c r="I362" s="35">
        <f t="shared" si="33"/>
        <v>9.0356993243706167</v>
      </c>
      <c r="J362" s="35">
        <f t="shared" si="33"/>
        <v>5.4577213471945889</v>
      </c>
    </row>
    <row r="363" spans="1:10" x14ac:dyDescent="0.3">
      <c r="B363" s="16" t="s">
        <v>18</v>
      </c>
      <c r="C363" s="34">
        <f t="shared" si="33"/>
        <v>58.705248939866131</v>
      </c>
      <c r="D363" s="34">
        <f t="shared" si="33"/>
        <v>97.004989885530691</v>
      </c>
      <c r="E363" s="34">
        <f t="shared" si="33"/>
        <v>37.615217968372946</v>
      </c>
      <c r="F363" s="35">
        <f t="shared" si="33"/>
        <v>45.865963999035209</v>
      </c>
      <c r="G363" s="35">
        <f t="shared" si="33"/>
        <v>57.326644442300946</v>
      </c>
      <c r="H363" s="35">
        <f t="shared" si="33"/>
        <v>72.7087955313132</v>
      </c>
      <c r="I363" s="35">
        <f t="shared" si="33"/>
        <v>41.091178241387098</v>
      </c>
      <c r="J363" s="35">
        <f t="shared" si="33"/>
        <v>29.820648610398763</v>
      </c>
    </row>
    <row r="364" spans="1:10" x14ac:dyDescent="0.3">
      <c r="B364" s="16" t="s">
        <v>379</v>
      </c>
      <c r="C364" s="34">
        <f t="shared" si="33"/>
        <v>0</v>
      </c>
      <c r="D364" s="34">
        <f t="shared" si="33"/>
        <v>0</v>
      </c>
      <c r="E364" s="34">
        <f t="shared" si="33"/>
        <v>0</v>
      </c>
      <c r="F364" s="35">
        <f t="shared" si="33"/>
        <v>0</v>
      </c>
      <c r="G364" s="35">
        <f t="shared" si="33"/>
        <v>0</v>
      </c>
      <c r="H364" s="35">
        <f t="shared" si="33"/>
        <v>0</v>
      </c>
      <c r="I364" s="35">
        <f t="shared" si="33"/>
        <v>0</v>
      </c>
      <c r="J364" s="35">
        <f t="shared" si="33"/>
        <v>0</v>
      </c>
    </row>
    <row r="365" spans="1:10" x14ac:dyDescent="0.3">
      <c r="C365" s="34"/>
      <c r="D365" s="34"/>
      <c r="E365" s="34"/>
      <c r="F365" s="35"/>
      <c r="G365" s="35"/>
      <c r="H365" s="35"/>
      <c r="I365" s="35"/>
      <c r="J365" s="35"/>
    </row>
    <row r="366" spans="1:10" x14ac:dyDescent="0.3">
      <c r="C366" s="34"/>
      <c r="D366" s="34"/>
      <c r="E366" s="34"/>
      <c r="F366" s="35"/>
      <c r="G366" s="35"/>
      <c r="H366" s="35"/>
      <c r="I366" s="35"/>
      <c r="J366" s="35"/>
    </row>
    <row r="367" spans="1:10" x14ac:dyDescent="0.3">
      <c r="A367" t="s">
        <v>94</v>
      </c>
      <c r="B367" s="16" t="s">
        <v>14</v>
      </c>
      <c r="C367" s="34">
        <f t="shared" ref="C367:J372" si="34">SUM(C291)/(C210)</f>
        <v>0</v>
      </c>
      <c r="D367" s="34">
        <f t="shared" si="34"/>
        <v>0</v>
      </c>
      <c r="E367" s="34">
        <f t="shared" si="34"/>
        <v>0</v>
      </c>
      <c r="F367" s="35">
        <f t="shared" si="34"/>
        <v>0</v>
      </c>
      <c r="G367" s="35">
        <f t="shared" si="34"/>
        <v>0</v>
      </c>
      <c r="H367" s="35">
        <f t="shared" si="34"/>
        <v>0</v>
      </c>
      <c r="I367" s="35">
        <f t="shared" si="34"/>
        <v>0</v>
      </c>
      <c r="J367" s="96">
        <f t="shared" si="34"/>
        <v>0</v>
      </c>
    </row>
    <row r="368" spans="1:10" x14ac:dyDescent="0.3">
      <c r="B368" s="16" t="s">
        <v>15</v>
      </c>
      <c r="C368" s="34">
        <f t="shared" si="34"/>
        <v>26.004778955602315</v>
      </c>
      <c r="D368" s="34">
        <f t="shared" si="34"/>
        <v>83.82002323889084</v>
      </c>
      <c r="E368" s="34">
        <f t="shared" si="34"/>
        <v>2.2808525748417043</v>
      </c>
      <c r="F368" s="35">
        <f t="shared" si="34"/>
        <v>13.410022684601129</v>
      </c>
      <c r="G368" s="35">
        <f t="shared" si="34"/>
        <v>28.142977227946623</v>
      </c>
      <c r="H368" s="35">
        <f t="shared" si="34"/>
        <v>50.923183829882973</v>
      </c>
      <c r="I368" s="35">
        <f t="shared" si="34"/>
        <v>7.9321161821199819</v>
      </c>
      <c r="J368" s="96">
        <f t="shared" si="34"/>
        <v>0</v>
      </c>
    </row>
    <row r="369" spans="1:11" x14ac:dyDescent="0.3">
      <c r="B369" s="16" t="s">
        <v>16</v>
      </c>
      <c r="C369" s="34">
        <f t="shared" si="34"/>
        <v>0</v>
      </c>
      <c r="D369" s="34">
        <f t="shared" si="34"/>
        <v>0</v>
      </c>
      <c r="E369" s="34">
        <f t="shared" si="34"/>
        <v>0</v>
      </c>
      <c r="F369" s="35">
        <f t="shared" si="34"/>
        <v>0</v>
      </c>
      <c r="G369" s="35">
        <f t="shared" si="34"/>
        <v>0</v>
      </c>
      <c r="H369" s="35">
        <f t="shared" si="34"/>
        <v>0</v>
      </c>
      <c r="I369" s="35">
        <f t="shared" si="34"/>
        <v>0</v>
      </c>
      <c r="J369" s="96">
        <f t="shared" si="34"/>
        <v>0</v>
      </c>
    </row>
    <row r="370" spans="1:11" x14ac:dyDescent="0.3">
      <c r="B370" s="16" t="s">
        <v>17</v>
      </c>
      <c r="C370" s="34">
        <f t="shared" si="34"/>
        <v>2.5185034172103107</v>
      </c>
      <c r="D370" s="34">
        <f t="shared" si="34"/>
        <v>17.997479907194823</v>
      </c>
      <c r="E370" s="34">
        <f t="shared" si="34"/>
        <v>0</v>
      </c>
      <c r="F370" s="35">
        <f t="shared" si="34"/>
        <v>0</v>
      </c>
      <c r="G370" s="35">
        <f t="shared" si="34"/>
        <v>2.7073442629618643</v>
      </c>
      <c r="H370" s="35">
        <f t="shared" si="34"/>
        <v>8.7059173792882039</v>
      </c>
      <c r="I370" s="35">
        <f t="shared" si="34"/>
        <v>0</v>
      </c>
      <c r="J370" s="96">
        <f t="shared" si="34"/>
        <v>0</v>
      </c>
    </row>
    <row r="371" spans="1:11" x14ac:dyDescent="0.3">
      <c r="B371" s="16" t="s">
        <v>18</v>
      </c>
      <c r="C371" s="34">
        <f t="shared" si="34"/>
        <v>23.978106971784197</v>
      </c>
      <c r="D371" s="34">
        <f t="shared" si="34"/>
        <v>67.843497816534082</v>
      </c>
      <c r="E371" s="34">
        <f t="shared" si="34"/>
        <v>6.8257170522218447</v>
      </c>
      <c r="F371" s="35">
        <f t="shared" si="34"/>
        <v>15.191584677218135</v>
      </c>
      <c r="G371" s="35">
        <f t="shared" si="34"/>
        <v>26.246587759338492</v>
      </c>
      <c r="H371" s="35">
        <f t="shared" si="34"/>
        <v>43.709964801981144</v>
      </c>
      <c r="I371" s="35">
        <f t="shared" si="34"/>
        <v>11.38108870983659</v>
      </c>
      <c r="J371" s="96">
        <f t="shared" si="34"/>
        <v>4.2203346553121135E-2</v>
      </c>
    </row>
    <row r="372" spans="1:11" x14ac:dyDescent="0.3">
      <c r="B372" s="16" t="s">
        <v>379</v>
      </c>
      <c r="C372" s="34">
        <f t="shared" si="34"/>
        <v>0</v>
      </c>
      <c r="D372" s="34">
        <f t="shared" si="34"/>
        <v>0</v>
      </c>
      <c r="E372" s="34">
        <f t="shared" si="34"/>
        <v>0</v>
      </c>
      <c r="F372" s="35">
        <f t="shared" si="34"/>
        <v>0</v>
      </c>
      <c r="G372" s="35">
        <f t="shared" si="34"/>
        <v>0</v>
      </c>
      <c r="H372" s="35">
        <f t="shared" si="34"/>
        <v>0</v>
      </c>
      <c r="I372" s="35">
        <f t="shared" si="34"/>
        <v>0</v>
      </c>
      <c r="J372" s="96">
        <f t="shared" si="34"/>
        <v>0</v>
      </c>
    </row>
    <row r="373" spans="1:11" x14ac:dyDescent="0.3">
      <c r="C373" s="34"/>
      <c r="D373" s="34"/>
      <c r="E373" s="34"/>
      <c r="F373" s="35"/>
      <c r="G373" s="35"/>
      <c r="H373" s="35"/>
      <c r="I373" s="35"/>
      <c r="J373" s="35"/>
    </row>
    <row r="374" spans="1:11" x14ac:dyDescent="0.3">
      <c r="C374" s="34"/>
      <c r="D374" s="34"/>
      <c r="E374" s="34"/>
      <c r="F374" s="35"/>
      <c r="G374" s="35"/>
      <c r="H374" s="35"/>
      <c r="I374" s="35"/>
      <c r="J374" s="35"/>
    </row>
    <row r="375" spans="1:11" x14ac:dyDescent="0.3">
      <c r="A375" t="s">
        <v>95</v>
      </c>
      <c r="B375" s="16" t="s">
        <v>14</v>
      </c>
      <c r="C375" s="96">
        <f t="shared" ref="C375:J380" si="35">SUM(C299)/(C218)</f>
        <v>0</v>
      </c>
      <c r="D375" s="96">
        <f t="shared" si="35"/>
        <v>0</v>
      </c>
      <c r="E375" s="96">
        <f t="shared" si="35"/>
        <v>0</v>
      </c>
      <c r="F375" s="96">
        <f t="shared" si="35"/>
        <v>0</v>
      </c>
      <c r="G375" s="96">
        <f t="shared" si="35"/>
        <v>0</v>
      </c>
      <c r="H375" s="96">
        <f t="shared" si="35"/>
        <v>0</v>
      </c>
      <c r="I375" s="96">
        <f t="shared" si="35"/>
        <v>0</v>
      </c>
      <c r="J375" s="96">
        <f t="shared" si="35"/>
        <v>0</v>
      </c>
      <c r="K375" s="25"/>
    </row>
    <row r="376" spans="1:11" x14ac:dyDescent="0.3">
      <c r="A376" s="31"/>
      <c r="B376" s="16" t="s">
        <v>15</v>
      </c>
      <c r="C376" s="96">
        <f t="shared" si="35"/>
        <v>0</v>
      </c>
      <c r="D376" s="96">
        <f t="shared" si="35"/>
        <v>68.889273336469586</v>
      </c>
      <c r="E376" s="96">
        <f t="shared" si="35"/>
        <v>0</v>
      </c>
      <c r="F376" s="96">
        <f t="shared" si="35"/>
        <v>0</v>
      </c>
      <c r="G376" s="96">
        <f t="shared" si="35"/>
        <v>0</v>
      </c>
      <c r="H376" s="96">
        <f t="shared" si="35"/>
        <v>27.878851139388534</v>
      </c>
      <c r="I376" s="96">
        <f t="shared" si="35"/>
        <v>0</v>
      </c>
      <c r="J376" s="96">
        <f t="shared" si="35"/>
        <v>0</v>
      </c>
    </row>
    <row r="377" spans="1:11" x14ac:dyDescent="0.3">
      <c r="B377" s="16" t="s">
        <v>16</v>
      </c>
      <c r="C377" s="96">
        <f t="shared" si="35"/>
        <v>0</v>
      </c>
      <c r="D377" s="96">
        <f t="shared" si="35"/>
        <v>0</v>
      </c>
      <c r="E377" s="96">
        <f t="shared" si="35"/>
        <v>0</v>
      </c>
      <c r="F377" s="96">
        <f t="shared" si="35"/>
        <v>0</v>
      </c>
      <c r="G377" s="96">
        <f t="shared" si="35"/>
        <v>0</v>
      </c>
      <c r="H377" s="96">
        <f t="shared" si="35"/>
        <v>0</v>
      </c>
      <c r="I377" s="96">
        <f t="shared" si="35"/>
        <v>0</v>
      </c>
      <c r="J377" s="96">
        <f t="shared" si="35"/>
        <v>0</v>
      </c>
    </row>
    <row r="378" spans="1:11" x14ac:dyDescent="0.3">
      <c r="B378" s="16" t="s">
        <v>17</v>
      </c>
      <c r="C378" s="96">
        <f t="shared" si="35"/>
        <v>0</v>
      </c>
      <c r="D378" s="96">
        <f t="shared" si="35"/>
        <v>9.9281708469655072</v>
      </c>
      <c r="E378" s="96">
        <f t="shared" si="35"/>
        <v>0</v>
      </c>
      <c r="F378" s="96">
        <f t="shared" si="35"/>
        <v>0</v>
      </c>
      <c r="G378" s="96">
        <f t="shared" si="35"/>
        <v>0</v>
      </c>
      <c r="H378" s="96">
        <f t="shared" si="35"/>
        <v>0</v>
      </c>
      <c r="I378" s="96">
        <f t="shared" si="35"/>
        <v>0</v>
      </c>
      <c r="J378" s="96">
        <f t="shared" si="35"/>
        <v>0</v>
      </c>
    </row>
    <row r="379" spans="1:11" x14ac:dyDescent="0.3">
      <c r="B379" s="16" t="s">
        <v>18</v>
      </c>
      <c r="C379" s="96">
        <f t="shared" si="35"/>
        <v>0</v>
      </c>
      <c r="D379" s="96">
        <f t="shared" si="35"/>
        <v>55.526887945026665</v>
      </c>
      <c r="E379" s="96">
        <f t="shared" si="35"/>
        <v>0</v>
      </c>
      <c r="F379" s="96">
        <f t="shared" si="35"/>
        <v>0</v>
      </c>
      <c r="G379" s="96">
        <f t="shared" si="35"/>
        <v>4.4110276214650597</v>
      </c>
      <c r="H379" s="96">
        <f t="shared" si="35"/>
        <v>26.721930134654865</v>
      </c>
      <c r="I379" s="96">
        <f t="shared" si="35"/>
        <v>0</v>
      </c>
      <c r="J379" s="96">
        <f t="shared" si="35"/>
        <v>0</v>
      </c>
    </row>
    <row r="380" spans="1:11" x14ac:dyDescent="0.3">
      <c r="B380" s="16" t="s">
        <v>379</v>
      </c>
      <c r="C380" s="96">
        <f t="shared" si="35"/>
        <v>0</v>
      </c>
      <c r="D380" s="96">
        <f t="shared" si="35"/>
        <v>0</v>
      </c>
      <c r="E380" s="96">
        <f t="shared" si="35"/>
        <v>0</v>
      </c>
      <c r="F380" s="96">
        <f t="shared" si="35"/>
        <v>0</v>
      </c>
      <c r="G380" s="96">
        <f t="shared" si="35"/>
        <v>0</v>
      </c>
      <c r="H380" s="96">
        <f t="shared" si="35"/>
        <v>0</v>
      </c>
      <c r="I380" s="96">
        <f t="shared" si="35"/>
        <v>0</v>
      </c>
      <c r="J380" s="96">
        <f t="shared" si="35"/>
        <v>0</v>
      </c>
    </row>
  </sheetData>
  <mergeCells count="2">
    <mergeCell ref="C7:E7"/>
    <mergeCell ref="F7:J7"/>
  </mergeCells>
  <pageMargins left="0.25" right="0.25" top="0.75" bottom="0.75" header="0.3" footer="0.3"/>
  <pageSetup paperSize="8" orientation="landscape" r:id="rId1"/>
  <headerFooter>
    <oddHeader>&amp;CWorksheet4. Sydney region results</oddHeader>
    <oddFooter>&amp;CFilename: CCNSW Metropolitan Sydney Cemetery Capacity Report data supplement&amp;R&amp;P/&amp;N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66"/>
  <sheetViews>
    <sheetView zoomScale="80" zoomScaleNormal="80" workbookViewId="0">
      <selection sqref="A1:XFD1"/>
    </sheetView>
  </sheetViews>
  <sheetFormatPr defaultRowHeight="14.4" x14ac:dyDescent="0.3"/>
  <cols>
    <col min="1" max="1" width="40.33203125" customWidth="1"/>
    <col min="2" max="2" width="32.109375" customWidth="1"/>
    <col min="3" max="3" width="12.5546875" customWidth="1"/>
    <col min="4" max="4" width="12.6640625" customWidth="1"/>
    <col min="5" max="5" width="12.5546875" customWidth="1"/>
    <col min="6" max="6" width="12.33203125" customWidth="1"/>
    <col min="7" max="7" width="13.88671875" customWidth="1"/>
    <col min="8" max="8" width="13.6640625" customWidth="1"/>
    <col min="9" max="9" width="13" customWidth="1"/>
    <col min="10" max="10" width="13.5546875" customWidth="1"/>
  </cols>
  <sheetData>
    <row r="5" spans="1:10" s="21" customFormat="1" ht="18.75" x14ac:dyDescent="0.3">
      <c r="A5" s="21" t="s">
        <v>439</v>
      </c>
    </row>
    <row r="6" spans="1:10" s="21" customFormat="1" ht="18.75" x14ac:dyDescent="0.3">
      <c r="A6" s="26" t="s">
        <v>383</v>
      </c>
    </row>
    <row r="7" spans="1:10" ht="15" x14ac:dyDescent="0.25">
      <c r="A7" s="22"/>
      <c r="B7" s="22"/>
      <c r="C7" s="145" t="s">
        <v>23</v>
      </c>
      <c r="D7" s="146"/>
      <c r="E7" s="147"/>
      <c r="F7" s="145" t="s">
        <v>438</v>
      </c>
      <c r="G7" s="146"/>
      <c r="H7" s="146"/>
      <c r="I7" s="146"/>
      <c r="J7" s="147"/>
    </row>
    <row r="8" spans="1:10" s="25" customFormat="1" ht="15" x14ac:dyDescent="0.25">
      <c r="A8" s="23" t="s">
        <v>384</v>
      </c>
      <c r="B8" s="53" t="s">
        <v>12</v>
      </c>
      <c r="C8" s="24" t="s">
        <v>24</v>
      </c>
      <c r="D8" s="24" t="s">
        <v>25</v>
      </c>
      <c r="E8" s="24" t="s">
        <v>26</v>
      </c>
      <c r="F8" s="24" t="s">
        <v>24</v>
      </c>
      <c r="G8" s="24" t="s">
        <v>27</v>
      </c>
      <c r="H8" s="24" t="s">
        <v>28</v>
      </c>
      <c r="I8" s="24" t="s">
        <v>29</v>
      </c>
      <c r="J8" s="24" t="s">
        <v>26</v>
      </c>
    </row>
    <row r="9" spans="1:10" s="26" customFormat="1" ht="15" x14ac:dyDescent="0.25">
      <c r="A9" s="26" t="s">
        <v>30</v>
      </c>
      <c r="C9" s="139" t="s">
        <v>31</v>
      </c>
      <c r="D9" s="139" t="s">
        <v>32</v>
      </c>
      <c r="E9" s="139" t="s">
        <v>33</v>
      </c>
      <c r="F9" s="139" t="s">
        <v>34</v>
      </c>
      <c r="G9" s="139" t="s">
        <v>35</v>
      </c>
      <c r="H9" s="139" t="s">
        <v>36</v>
      </c>
      <c r="I9" s="139" t="s">
        <v>37</v>
      </c>
      <c r="J9" s="139" t="s">
        <v>38</v>
      </c>
    </row>
    <row r="10" spans="1:10" ht="15" x14ac:dyDescent="0.25">
      <c r="A10" t="s">
        <v>39</v>
      </c>
      <c r="C10" s="24">
        <v>0.70399999999999996</v>
      </c>
      <c r="D10" s="24" t="s">
        <v>244</v>
      </c>
      <c r="E10" s="24" t="s">
        <v>246</v>
      </c>
      <c r="F10" s="24">
        <v>0.78900000000000003</v>
      </c>
      <c r="G10" s="24" t="s">
        <v>9</v>
      </c>
      <c r="H10" s="24" t="s">
        <v>10</v>
      </c>
      <c r="I10" s="24" t="s">
        <v>260</v>
      </c>
      <c r="J10" s="24" t="s">
        <v>260</v>
      </c>
    </row>
    <row r="11" spans="1:10" ht="15" x14ac:dyDescent="0.25">
      <c r="A11" t="s">
        <v>40</v>
      </c>
      <c r="C11" s="24">
        <v>0.70399999999999996</v>
      </c>
      <c r="D11" s="24">
        <v>0.78149999999999997</v>
      </c>
      <c r="E11" s="24">
        <v>0.64</v>
      </c>
      <c r="F11" s="24">
        <v>0.78900000000000003</v>
      </c>
      <c r="G11" s="24">
        <v>0.83050000000000002</v>
      </c>
      <c r="H11" s="24">
        <v>0.84450000000000003</v>
      </c>
      <c r="I11" s="24">
        <v>0.71750000000000003</v>
      </c>
      <c r="J11" s="24">
        <v>0.71750000000000003</v>
      </c>
    </row>
    <row r="12" spans="1:10" ht="15" x14ac:dyDescent="0.25">
      <c r="A12" t="s">
        <v>41</v>
      </c>
      <c r="C12" s="24">
        <v>1.4730000000000001</v>
      </c>
      <c r="D12" s="24" t="s">
        <v>245</v>
      </c>
      <c r="E12" s="24" t="s">
        <v>247</v>
      </c>
      <c r="F12" s="24">
        <v>1.56</v>
      </c>
      <c r="G12" s="24" t="s">
        <v>258</v>
      </c>
      <c r="H12" s="24" t="s">
        <v>259</v>
      </c>
      <c r="I12" s="24" t="s">
        <v>259</v>
      </c>
      <c r="J12" s="24" t="s">
        <v>261</v>
      </c>
    </row>
    <row r="13" spans="1:10" ht="15" x14ac:dyDescent="0.25">
      <c r="A13" t="s">
        <v>42</v>
      </c>
      <c r="C13" s="24">
        <v>1.4730000000000001</v>
      </c>
      <c r="D13" s="24">
        <v>1.6355</v>
      </c>
      <c r="E13" s="24">
        <v>1.339</v>
      </c>
      <c r="F13" s="24">
        <v>1.56</v>
      </c>
      <c r="G13" s="24">
        <v>1.6419999999999999</v>
      </c>
      <c r="H13" s="24">
        <v>1.732</v>
      </c>
      <c r="I13" s="24">
        <v>1.732</v>
      </c>
      <c r="J13" s="24">
        <v>1.4185000000000001</v>
      </c>
    </row>
    <row r="14" spans="1:10" ht="15" x14ac:dyDescent="0.25">
      <c r="C14" s="24"/>
      <c r="D14" s="24"/>
      <c r="E14" s="24"/>
      <c r="F14" s="24"/>
      <c r="G14" s="24"/>
      <c r="H14" s="24"/>
      <c r="I14" s="24"/>
      <c r="J14" s="24"/>
    </row>
    <row r="15" spans="1:10" ht="15" x14ac:dyDescent="0.25">
      <c r="A15" s="26" t="s">
        <v>253</v>
      </c>
      <c r="C15" s="24"/>
      <c r="D15" s="24"/>
      <c r="E15" s="24"/>
      <c r="F15" s="24"/>
      <c r="G15" s="24"/>
      <c r="H15" s="24"/>
      <c r="I15" s="24"/>
      <c r="J15" s="24"/>
    </row>
    <row r="16" spans="1:10" ht="15" x14ac:dyDescent="0.25">
      <c r="A16" s="49" t="s">
        <v>43</v>
      </c>
      <c r="B16" s="49"/>
      <c r="C16" s="50">
        <v>130658</v>
      </c>
      <c r="D16" s="50">
        <v>130658</v>
      </c>
      <c r="E16" s="50">
        <v>130658</v>
      </c>
      <c r="F16" s="50">
        <v>130658</v>
      </c>
      <c r="G16" s="50">
        <v>130658</v>
      </c>
      <c r="H16" s="50">
        <v>130658</v>
      </c>
      <c r="I16" s="50">
        <v>130658</v>
      </c>
      <c r="J16" s="50">
        <v>130658</v>
      </c>
    </row>
    <row r="17" spans="1:12" ht="15" x14ac:dyDescent="0.25">
      <c r="A17" s="49" t="s">
        <v>44</v>
      </c>
      <c r="B17" s="49"/>
      <c r="C17" s="50">
        <f>SUM('17. S1 PC'!E47)</f>
        <v>24495.858791581806</v>
      </c>
      <c r="D17" s="50">
        <f>SUM('18. S2 PC'!E46)</f>
        <v>19732.530976295115</v>
      </c>
      <c r="E17" s="50">
        <f>SUM('19. S3 PC'!E48)</f>
        <v>29638.451736905856</v>
      </c>
      <c r="F17" s="50">
        <f>SUM('20. S4 PC'!E45)</f>
        <v>16487.756410256407</v>
      </c>
      <c r="G17" s="50">
        <f>SUM('21. S5 PC'!E45)</f>
        <v>14204.70439543057</v>
      </c>
      <c r="H17" s="50">
        <f>SUM('22. S6 PC'!E46)</f>
        <v>12005.693732145563</v>
      </c>
      <c r="I17" s="50">
        <f>SUM('23. S7 PC'!E48)</f>
        <v>18829.091698152977</v>
      </c>
      <c r="J17" s="50">
        <f>SUM('24. S8 PC'!E48)</f>
        <v>21349.910798573957</v>
      </c>
    </row>
    <row r="18" spans="1:12" ht="15" x14ac:dyDescent="0.25">
      <c r="A18" s="49" t="s">
        <v>45</v>
      </c>
      <c r="B18" s="49"/>
      <c r="C18" s="50">
        <f>SUM('17. S1 PC'!F47)</f>
        <v>106162.14120841821</v>
      </c>
      <c r="D18" s="50">
        <f>SUM('18. S2 PC'!F46)</f>
        <v>110925.46902370488</v>
      </c>
      <c r="E18" s="50">
        <f>SUM('19. S3 PC'!F48)</f>
        <v>101019.54826309416</v>
      </c>
      <c r="F18" s="50">
        <f>SUM('20. S4 PC'!F45)</f>
        <v>114170.24358974361</v>
      </c>
      <c r="G18" s="50">
        <f>SUM('21. S5 PC'!F45)</f>
        <v>116453.29560456943</v>
      </c>
      <c r="H18" s="50">
        <f>SUM('22. S6 PC'!F46)</f>
        <v>118652.30626785444</v>
      </c>
      <c r="I18" s="50">
        <f>SUM('23. S7 PC'!F48)</f>
        <v>111828.90830184703</v>
      </c>
      <c r="J18" s="50">
        <f>SUM('24. S8 PC'!F48)</f>
        <v>109308.08920142606</v>
      </c>
    </row>
    <row r="19" spans="1:12" s="28" customFormat="1" ht="15" x14ac:dyDescent="0.25">
      <c r="A19" s="51" t="s">
        <v>46</v>
      </c>
      <c r="B19" s="51"/>
      <c r="C19" s="52">
        <f>SUM('17. S1 PC'!G47)</f>
        <v>0</v>
      </c>
      <c r="D19" s="52">
        <f>SUM('18. S2 PC'!G46)</f>
        <v>0</v>
      </c>
      <c r="E19" s="52">
        <f>SUM('19. S3 PC'!G48)</f>
        <v>0</v>
      </c>
      <c r="F19" s="52">
        <f>SUM('20. S4 PC'!G45)</f>
        <v>0</v>
      </c>
      <c r="G19" s="52">
        <f>SUM('21. S5 PC'!G45)</f>
        <v>0</v>
      </c>
      <c r="H19" s="52">
        <f>SUM('22. S6 PC'!G46)</f>
        <v>0</v>
      </c>
      <c r="I19" s="52">
        <f>SUM('23. S7 PC'!G48)</f>
        <v>0</v>
      </c>
      <c r="J19" s="52">
        <f>SUM('24. S8 PC'!G48)</f>
        <v>0</v>
      </c>
    </row>
    <row r="20" spans="1:12" s="28" customFormat="1" ht="15" x14ac:dyDescent="0.25">
      <c r="A20" s="51"/>
      <c r="B20" s="51"/>
      <c r="C20" s="52"/>
      <c r="D20" s="52"/>
      <c r="E20" s="52"/>
      <c r="F20" s="52"/>
      <c r="G20" s="52"/>
      <c r="H20" s="52"/>
      <c r="I20" s="52"/>
      <c r="J20" s="52"/>
    </row>
    <row r="21" spans="1:12" ht="15" x14ac:dyDescent="0.25">
      <c r="A21" s="49" t="s">
        <v>47</v>
      </c>
      <c r="B21" s="49"/>
      <c r="C21" s="50">
        <f>SUM('17. S1 PC'!H47)</f>
        <v>30373.659198913785</v>
      </c>
      <c r="D21" s="50">
        <f>SUM('18. S2 PC'!H46)</f>
        <v>14883.907779668813</v>
      </c>
      <c r="E21" s="50">
        <f>SUM('19. S3 PC'!H48)</f>
        <v>48826.214868342933</v>
      </c>
      <c r="F21" s="50">
        <f>SUM('20. S4 PC'!H45)</f>
        <v>20444.006410256407</v>
      </c>
      <c r="G21" s="50">
        <f>SUM('21. S5 PC'!H45)</f>
        <v>12810.438083076471</v>
      </c>
      <c r="H21" s="50">
        <f>SUM('22. S6 PC'!H46)</f>
        <v>8339.7717116768908</v>
      </c>
      <c r="I21" s="50">
        <f>SUM('23. S7 PC'!H48)</f>
        <v>27154.801645105792</v>
      </c>
      <c r="J21" s="50">
        <f>SUM('24. S8 PC'!H48)</f>
        <v>37861.165913815203</v>
      </c>
    </row>
    <row r="22" spans="1:12" ht="15" x14ac:dyDescent="0.25">
      <c r="A22" s="49" t="s">
        <v>48</v>
      </c>
      <c r="B22" s="49"/>
      <c r="C22" s="50">
        <f>SUM('17. S1 PC'!I47)</f>
        <v>65531.794976238991</v>
      </c>
      <c r="D22" s="50">
        <f>SUM('18. S2 PC'!I46)</f>
        <v>96041.561244036071</v>
      </c>
      <c r="E22" s="50">
        <f>SUM('19. S3 PC'!I48)</f>
        <v>26900.501838887369</v>
      </c>
      <c r="F22" s="50">
        <f>SUM('20. S4 PC'!I45)</f>
        <v>93726.237179487202</v>
      </c>
      <c r="G22" s="50">
        <f>SUM('21. S5 PC'!I45)</f>
        <v>103642.85752149296</v>
      </c>
      <c r="H22" s="50">
        <f>SUM('22. S6 PC'!I46)</f>
        <v>110312.53455617753</v>
      </c>
      <c r="I22" s="50">
        <f>SUM('23. S7 PC'!I48)</f>
        <v>79915.904331254918</v>
      </c>
      <c r="J22" s="50">
        <f>SUM('24. S8 PC'!I48)</f>
        <v>58238.09829164308</v>
      </c>
      <c r="L22" s="69"/>
    </row>
    <row r="23" spans="1:12" s="28" customFormat="1" ht="15" x14ac:dyDescent="0.25">
      <c r="A23" s="51" t="s">
        <v>49</v>
      </c>
      <c r="B23" s="51"/>
      <c r="C23" s="52">
        <f>SUM('17. S1 PC'!J47)</f>
        <v>0</v>
      </c>
      <c r="D23" s="52">
        <f>SUM('18. S2 PC'!J46)</f>
        <v>0</v>
      </c>
      <c r="E23" s="52">
        <f>SUM('19. S3 PC'!J48)</f>
        <v>0</v>
      </c>
      <c r="F23" s="52">
        <f>SUM('20. S4 PC'!J45)</f>
        <v>0</v>
      </c>
      <c r="G23" s="52">
        <f>SUM('21. S5 PC'!J45)</f>
        <v>0</v>
      </c>
      <c r="H23" s="52">
        <f>SUM('22. S6 PC'!J46)</f>
        <v>0</v>
      </c>
      <c r="I23" s="52">
        <f>SUM('23. S7 PC'!J48)</f>
        <v>0</v>
      </c>
      <c r="J23" s="52">
        <f>SUM('24. S8 PC'!J48)</f>
        <v>0</v>
      </c>
    </row>
    <row r="24" spans="1:12" s="28" customFormat="1" ht="15" x14ac:dyDescent="0.25">
      <c r="A24" s="104" t="s">
        <v>256</v>
      </c>
      <c r="B24" s="51"/>
      <c r="C24" s="52"/>
      <c r="D24" s="52"/>
      <c r="E24" s="52"/>
      <c r="F24" s="52"/>
      <c r="G24" s="52"/>
      <c r="H24" s="52"/>
      <c r="I24" s="52"/>
      <c r="J24" s="52"/>
    </row>
    <row r="25" spans="1:12" s="28" customFormat="1" ht="15" x14ac:dyDescent="0.25">
      <c r="A25" s="26" t="s">
        <v>254</v>
      </c>
      <c r="C25" s="29"/>
      <c r="D25" s="29"/>
      <c r="E25" s="29"/>
      <c r="F25" s="29"/>
      <c r="G25" s="29"/>
      <c r="H25" s="29"/>
      <c r="I25" s="29"/>
      <c r="J25" s="29"/>
    </row>
    <row r="26" spans="1:12" x14ac:dyDescent="0.3">
      <c r="A26" s="49" t="s">
        <v>43</v>
      </c>
      <c r="B26" s="49"/>
      <c r="C26" s="50">
        <v>24140</v>
      </c>
      <c r="D26" s="50">
        <v>24140</v>
      </c>
      <c r="E26" s="50">
        <v>24140</v>
      </c>
      <c r="F26" s="50">
        <v>24140</v>
      </c>
      <c r="G26" s="50">
        <v>24140</v>
      </c>
      <c r="H26" s="50">
        <v>24140</v>
      </c>
      <c r="I26" s="50">
        <v>24140</v>
      </c>
      <c r="J26" s="50">
        <v>24140</v>
      </c>
    </row>
    <row r="27" spans="1:12" x14ac:dyDescent="0.3">
      <c r="A27" s="49" t="s">
        <v>44</v>
      </c>
      <c r="B27" s="49"/>
      <c r="C27" s="50">
        <f>SUM('17. S1 PC'!E48)</f>
        <v>14834.161575016973</v>
      </c>
      <c r="D27" s="50">
        <f>SUM('18. S2 PC'!E47)</f>
        <v>11960.668286596509</v>
      </c>
      <c r="E27" s="50">
        <f>SUM('19. S3 PC'!E49)</f>
        <v>17936.07519800033</v>
      </c>
      <c r="F27" s="50">
        <f>SUM('20. S4 PC'!E46)</f>
        <v>9984.6282051281996</v>
      </c>
      <c r="G27" s="50">
        <f>SUM('21. S5 PC'!E46)</f>
        <v>8607.3787136797582</v>
      </c>
      <c r="H27" s="50">
        <f>SUM('22. S6 PC'!E47)</f>
        <v>7280.8169190526332</v>
      </c>
      <c r="I27" s="50">
        <f>SUM('23. S7 PC'!E49)</f>
        <v>11397.124130054261</v>
      </c>
      <c r="J27" s="50">
        <f>SUM('24. S8 PC'!E49)</f>
        <v>12917.391889145461</v>
      </c>
    </row>
    <row r="28" spans="1:12" x14ac:dyDescent="0.3">
      <c r="A28" s="49" t="s">
        <v>45</v>
      </c>
      <c r="B28" s="49"/>
      <c r="C28" s="50">
        <f>SUM('17. S1 PC'!F48)</f>
        <v>9305.8384249830233</v>
      </c>
      <c r="D28" s="50">
        <f>SUM('18. S2 PC'!F47)</f>
        <v>12179.331713403491</v>
      </c>
      <c r="E28" s="50">
        <f>SUM('19. S3 PC'!F49)</f>
        <v>6203.9248019996694</v>
      </c>
      <c r="F28" s="50">
        <f>SUM('20. S4 PC'!F46)</f>
        <v>14155.3717948718</v>
      </c>
      <c r="G28" s="50">
        <f>SUM('21. S5 PC'!F46)</f>
        <v>15532.621286320245</v>
      </c>
      <c r="H28" s="50">
        <f>SUM('22. S6 PC'!F47)</f>
        <v>16859.183080947361</v>
      </c>
      <c r="I28" s="50">
        <f>SUM('23. S7 PC'!F49)</f>
        <v>12742.875869945739</v>
      </c>
      <c r="J28" s="50">
        <f>SUM('24. S8 PC'!F49)</f>
        <v>11222.608110854537</v>
      </c>
    </row>
    <row r="29" spans="1:12" s="28" customFormat="1" x14ac:dyDescent="0.3">
      <c r="A29" s="51" t="s">
        <v>46</v>
      </c>
      <c r="B29" s="51"/>
      <c r="C29" s="52">
        <f>SUM('17. S1 PC'!G48)</f>
        <v>0</v>
      </c>
      <c r="D29" s="52">
        <f>SUM('18. S2 PC'!G47)</f>
        <v>0</v>
      </c>
      <c r="E29" s="52">
        <f>SUM('19. S3 PC'!G49)</f>
        <v>0</v>
      </c>
      <c r="F29" s="52">
        <f>SUM('20. S4 PC'!G46)</f>
        <v>0</v>
      </c>
      <c r="G29" s="52">
        <f>SUM('21. S5 PC'!G46)</f>
        <v>0</v>
      </c>
      <c r="H29" s="52">
        <f>SUM('22. S6 PC'!G47)</f>
        <v>0</v>
      </c>
      <c r="I29" s="52">
        <f>SUM('23. S7 PC'!G49)</f>
        <v>0</v>
      </c>
      <c r="J29" s="52">
        <f>SUM('24. S8 PC'!G49)</f>
        <v>0</v>
      </c>
    </row>
    <row r="30" spans="1:12" s="28" customFormat="1" x14ac:dyDescent="0.3">
      <c r="A30" s="51"/>
      <c r="B30" s="51"/>
      <c r="C30" s="52"/>
      <c r="D30" s="52"/>
      <c r="E30" s="52"/>
      <c r="F30" s="52"/>
      <c r="G30" s="52"/>
      <c r="H30" s="52"/>
      <c r="I30" s="52"/>
      <c r="J30" s="52"/>
    </row>
    <row r="31" spans="1:12" x14ac:dyDescent="0.3">
      <c r="A31" s="49" t="s">
        <v>47</v>
      </c>
      <c r="B31" s="49"/>
      <c r="C31" s="50">
        <f>SUM('17. S1 PC'!H48)</f>
        <v>19562.525458248474</v>
      </c>
      <c r="D31" s="50">
        <f>SUM('18. S2 PC'!H47)</f>
        <v>9550.2333983872632</v>
      </c>
      <c r="E31" s="50">
        <f>SUM('19. S3 PC'!H49)</f>
        <v>31496.756357863531</v>
      </c>
      <c r="F31" s="50">
        <f>SUM('20. S4 PC'!H46)</f>
        <v>13167.211538461534</v>
      </c>
      <c r="G31" s="50">
        <f>SUM('21. S5 PC'!H46)</f>
        <v>8232.4165941386709</v>
      </c>
      <c r="H31" s="50">
        <f>SUM('22. S6 PC'!H47)</f>
        <v>5364.7113807350088</v>
      </c>
      <c r="I31" s="50">
        <f>SUM('23. S7 PC'!H49)</f>
        <v>17501.078195432048</v>
      </c>
      <c r="J31" s="50">
        <f>SUM('24. S8 PC'!H49)</f>
        <v>24431.433106822322</v>
      </c>
    </row>
    <row r="32" spans="1:12" x14ac:dyDescent="0.3">
      <c r="A32" s="49" t="s">
        <v>48</v>
      </c>
      <c r="B32" s="49"/>
      <c r="C32" s="52">
        <f>SUM('17. S1 PC'!I48)</f>
        <v>0</v>
      </c>
      <c r="D32" s="50">
        <f>SUM('18. S2 PC'!I47)</f>
        <v>2629.0983150162278</v>
      </c>
      <c r="E32" s="52">
        <f>SUM('19. S3 PC'!I49)</f>
        <v>0</v>
      </c>
      <c r="F32" s="50">
        <f>SUM('20. S4 PC'!I46)</f>
        <v>988.16025641026636</v>
      </c>
      <c r="G32" s="50">
        <f>SUM('21. S5 PC'!I46)</f>
        <v>7300.2046921815718</v>
      </c>
      <c r="H32" s="50">
        <f>SUM('22. S6 PC'!I47)</f>
        <v>11494.471700212353</v>
      </c>
      <c r="I32" s="52">
        <f>SUM('23. S7 PC'!I49)</f>
        <v>0</v>
      </c>
      <c r="J32" s="52">
        <f>SUM('24. S8 PC'!I49)</f>
        <v>0</v>
      </c>
    </row>
    <row r="33" spans="1:12" s="28" customFormat="1" x14ac:dyDescent="0.3">
      <c r="A33" s="51" t="s">
        <v>49</v>
      </c>
      <c r="B33" s="51"/>
      <c r="C33" s="52">
        <f>SUM('17. S1 PC'!J48)</f>
        <v>10256.687033265451</v>
      </c>
      <c r="D33" s="52">
        <f>SUM('18. S2 PC'!J47)</f>
        <v>0</v>
      </c>
      <c r="E33" s="52">
        <f>SUM('19. S3 PC'!J49)</f>
        <v>25292.831555863864</v>
      </c>
      <c r="F33" s="52">
        <f>SUM('20. S4 PC'!J46)</f>
        <v>0</v>
      </c>
      <c r="G33" s="52">
        <f>SUM('21. S5 PC'!J46)</f>
        <v>0</v>
      </c>
      <c r="H33" s="52">
        <f>SUM('22. S6 PC'!J47)</f>
        <v>0</v>
      </c>
      <c r="I33" s="52">
        <f>SUM('23. S7 PC'!J49)</f>
        <v>4758.2023254863116</v>
      </c>
      <c r="J33" s="52">
        <f>SUM('24. S8 PC'!J49)</f>
        <v>13208.824995967785</v>
      </c>
    </row>
    <row r="34" spans="1:12" s="28" customFormat="1" x14ac:dyDescent="0.3">
      <c r="A34" s="104" t="s">
        <v>256</v>
      </c>
      <c r="B34" s="51"/>
      <c r="C34" s="52"/>
      <c r="D34" s="52"/>
      <c r="E34" s="52"/>
      <c r="F34" s="52"/>
      <c r="G34" s="52"/>
      <c r="H34" s="52"/>
      <c r="I34" s="52"/>
      <c r="J34" s="52"/>
    </row>
    <row r="35" spans="1:12" x14ac:dyDescent="0.3">
      <c r="A35" s="26" t="s">
        <v>255</v>
      </c>
      <c r="C35" s="24"/>
      <c r="D35" s="24"/>
      <c r="E35" s="24"/>
      <c r="F35" s="24"/>
      <c r="G35" s="24"/>
      <c r="H35" s="24"/>
      <c r="I35" s="24"/>
      <c r="J35" s="24"/>
    </row>
    <row r="36" spans="1:12" x14ac:dyDescent="0.3">
      <c r="A36" s="49" t="s">
        <v>43</v>
      </c>
      <c r="B36" s="49"/>
      <c r="C36" s="50">
        <v>116284</v>
      </c>
      <c r="D36" s="50">
        <v>116284</v>
      </c>
      <c r="E36" s="50">
        <v>116284</v>
      </c>
      <c r="F36" s="50">
        <v>116284</v>
      </c>
      <c r="G36" s="50">
        <v>116284</v>
      </c>
      <c r="H36" s="50">
        <v>116284</v>
      </c>
      <c r="I36" s="50">
        <v>116284</v>
      </c>
      <c r="J36" s="50">
        <v>116284</v>
      </c>
    </row>
    <row r="37" spans="1:12" x14ac:dyDescent="0.3">
      <c r="A37" s="49" t="s">
        <v>44</v>
      </c>
      <c r="B37" s="49"/>
      <c r="C37" s="50">
        <f>SUM('17. S1 PC'!E49)</f>
        <v>15959.484046164291</v>
      </c>
      <c r="D37" s="50">
        <f>SUM('18. S2 PC'!E48)</f>
        <v>12848.510434456855</v>
      </c>
      <c r="E37" s="50">
        <f>SUM('19. S3 PC'!E50)</f>
        <v>19318.300571799184</v>
      </c>
      <c r="F37" s="50">
        <f>SUM('20. S4 PC'!E47)</f>
        <v>10742.064102564102</v>
      </c>
      <c r="G37" s="50">
        <f>SUM('21. S5 PC'!E47)</f>
        <v>9250.9756197248225</v>
      </c>
      <c r="H37" s="50">
        <f>SUM('22. S6 PC'!E48)</f>
        <v>7814.8027763217415</v>
      </c>
      <c r="I37" s="50">
        <f>SUM('23. S7 PC'!E50)</f>
        <v>12271.296903049977</v>
      </c>
      <c r="J37" s="50">
        <f>SUM('24. S8 PC'!E50)</f>
        <v>13917.766698427818</v>
      </c>
    </row>
    <row r="38" spans="1:12" x14ac:dyDescent="0.3">
      <c r="A38" s="49" t="s">
        <v>45</v>
      </c>
      <c r="B38" s="49"/>
      <c r="C38" s="50">
        <f>SUM('17. S1 PC'!F49)</f>
        <v>100324.51595383571</v>
      </c>
      <c r="D38" s="50">
        <f>SUM('18. S2 PC'!F48)</f>
        <v>103435.48956554315</v>
      </c>
      <c r="E38" s="50">
        <f>SUM('19. S3 PC'!F50)</f>
        <v>96965.699428200824</v>
      </c>
      <c r="F38" s="50">
        <f>SUM('20. S4 PC'!F47)</f>
        <v>105541.93589743589</v>
      </c>
      <c r="G38" s="50">
        <f>SUM('21. S5 PC'!F47)</f>
        <v>107033.02438027518</v>
      </c>
      <c r="H38" s="50">
        <f>SUM('22. S6 PC'!F48)</f>
        <v>108469.19722367825</v>
      </c>
      <c r="I38" s="50">
        <f>SUM('23. S7 PC'!F50)</f>
        <v>104012.70309695002</v>
      </c>
      <c r="J38" s="50">
        <f>SUM('24. S8 PC'!F50)</f>
        <v>102366.23330157218</v>
      </c>
    </row>
    <row r="39" spans="1:12" s="28" customFormat="1" x14ac:dyDescent="0.3">
      <c r="A39" s="51" t="s">
        <v>46</v>
      </c>
      <c r="B39" s="51"/>
      <c r="C39" s="52">
        <f>SUM('17. S1 PC'!G49)</f>
        <v>0</v>
      </c>
      <c r="D39" s="52">
        <f>SUM('18. S2 PC'!G48)</f>
        <v>0</v>
      </c>
      <c r="E39" s="52">
        <f>SUM('19. S3 PC'!G50)</f>
        <v>0</v>
      </c>
      <c r="F39" s="52">
        <f>SUM('20. S4 PC'!G47)</f>
        <v>0</v>
      </c>
      <c r="G39" s="52">
        <f>SUM('21. S5 PC'!G47)</f>
        <v>0</v>
      </c>
      <c r="H39" s="52">
        <f>SUM('22. S6 PC'!G48)</f>
        <v>0</v>
      </c>
      <c r="I39" s="52">
        <f>SUM('23. S7 PC'!G50)</f>
        <v>0</v>
      </c>
      <c r="J39" s="52">
        <f>SUM('24. S8 PC'!G50)</f>
        <v>0</v>
      </c>
    </row>
    <row r="40" spans="1:12" s="28" customFormat="1" x14ac:dyDescent="0.3">
      <c r="A40" s="51"/>
      <c r="B40" s="51"/>
      <c r="C40" s="52"/>
      <c r="D40" s="52"/>
      <c r="E40" s="52"/>
      <c r="F40" s="52"/>
      <c r="G40" s="52"/>
      <c r="H40" s="52"/>
      <c r="I40" s="52"/>
      <c r="J40" s="52"/>
    </row>
    <row r="41" spans="1:12" x14ac:dyDescent="0.3">
      <c r="A41" s="49" t="s">
        <v>47</v>
      </c>
      <c r="B41" s="49"/>
      <c r="C41" s="50">
        <f>SUM('17. S1 PC'!H49)</f>
        <v>19793.618465716227</v>
      </c>
      <c r="D41" s="50">
        <f>SUM('18. S2 PC'!H48)</f>
        <v>9701.4819848889056</v>
      </c>
      <c r="E41" s="50">
        <f>SUM('19. S3 PC'!H50)</f>
        <v>31815.84504387679</v>
      </c>
      <c r="F41" s="50">
        <f>SUM('20. S4 PC'!H47)</f>
        <v>13322.756410256408</v>
      </c>
      <c r="G41" s="50">
        <f>SUM('21. S5 PC'!H47)</f>
        <v>8349.2071057266658</v>
      </c>
      <c r="H41" s="50">
        <f>SUM('22. S6 PC'!H48)</f>
        <v>5435.2868259409515</v>
      </c>
      <c r="I41" s="50">
        <f>SUM('23. S7 PC'!H50)</f>
        <v>17695.291460124765</v>
      </c>
      <c r="J41" s="50">
        <f>SUM('24. S8 PC'!H50)</f>
        <v>24670.40717171516</v>
      </c>
    </row>
    <row r="42" spans="1:12" x14ac:dyDescent="0.3">
      <c r="A42" s="49" t="s">
        <v>48</v>
      </c>
      <c r="B42" s="49"/>
      <c r="C42" s="50">
        <f>SUM('17. S1 PC'!I49)</f>
        <v>80530.897488119488</v>
      </c>
      <c r="D42" s="50">
        <f>SUM('18. S2 PC'!I48)</f>
        <v>93734.007580654245</v>
      </c>
      <c r="E42" s="50">
        <f>SUM('19. S3 PC'!I50)</f>
        <v>65149.85438432404</v>
      </c>
      <c r="F42" s="50">
        <f>SUM('20. S4 PC'!I47)</f>
        <v>92219.179487179485</v>
      </c>
      <c r="G42" s="50">
        <f>SUM('21. S5 PC'!I47)</f>
        <v>98683.817274548506</v>
      </c>
      <c r="H42" s="50">
        <f>SUM('22. S6 PC'!I48)</f>
        <v>103033.91039773729</v>
      </c>
      <c r="I42" s="50">
        <f>SUM('23. S7 PC'!I50)</f>
        <v>86317.411636825273</v>
      </c>
      <c r="J42" s="50">
        <f>SUM('24. S8 PC'!I50)</f>
        <v>77695.826129857</v>
      </c>
    </row>
    <row r="43" spans="1:12" s="28" customFormat="1" x14ac:dyDescent="0.3">
      <c r="A43" s="51" t="s">
        <v>49</v>
      </c>
      <c r="B43" s="51"/>
      <c r="C43" s="52">
        <f>SUM('17. S1 PC'!J49)</f>
        <v>0</v>
      </c>
      <c r="D43" s="52">
        <f>SUM('18. S2 PC'!J48)</f>
        <v>0</v>
      </c>
      <c r="E43" s="52">
        <f>SUM('19. S3 PC'!J50)</f>
        <v>0</v>
      </c>
      <c r="F43" s="52">
        <f>SUM('20. S4 PC'!J47)</f>
        <v>0</v>
      </c>
      <c r="G43" s="52">
        <f>SUM('21. S5 PC'!J47)</f>
        <v>0</v>
      </c>
      <c r="H43" s="52">
        <f>SUM('22. S6 PC'!J48)</f>
        <v>0</v>
      </c>
      <c r="I43" s="52">
        <f>SUM('23. S7 PC'!J50)</f>
        <v>0</v>
      </c>
      <c r="J43" s="52">
        <f>SUM('24. S8 PC'!J50)</f>
        <v>0</v>
      </c>
    </row>
    <row r="44" spans="1:12" s="28" customFormat="1" x14ac:dyDescent="0.3">
      <c r="C44" s="29"/>
      <c r="D44" s="29"/>
      <c r="E44" s="29"/>
      <c r="F44" s="29"/>
      <c r="G44" s="29"/>
      <c r="H44" s="29"/>
      <c r="I44" s="29"/>
      <c r="J44" s="29"/>
    </row>
    <row r="45" spans="1:12" s="28" customFormat="1" x14ac:dyDescent="0.3">
      <c r="A45" t="s">
        <v>50</v>
      </c>
      <c r="B45" s="16" t="s">
        <v>19</v>
      </c>
      <c r="C45" s="27">
        <f>SUM('9. S1 DCBP'!B17)/2</f>
        <v>4900</v>
      </c>
      <c r="D45" s="27">
        <v>4900</v>
      </c>
      <c r="E45" s="27">
        <v>4900</v>
      </c>
      <c r="F45" s="27">
        <v>4900</v>
      </c>
      <c r="G45" s="27">
        <v>4900</v>
      </c>
      <c r="H45" s="27">
        <v>4900</v>
      </c>
      <c r="I45" s="27">
        <v>4900</v>
      </c>
      <c r="J45" s="27">
        <v>4900</v>
      </c>
      <c r="L45"/>
    </row>
    <row r="46" spans="1:12" s="28" customFormat="1" x14ac:dyDescent="0.3">
      <c r="A46"/>
      <c r="B46" s="16" t="s">
        <v>20</v>
      </c>
      <c r="C46" s="27">
        <f>SUM('9. S1 DCBP'!B18)/2</f>
        <v>3010</v>
      </c>
      <c r="D46" s="27">
        <v>3010</v>
      </c>
      <c r="E46" s="27">
        <v>3010</v>
      </c>
      <c r="F46" s="27">
        <v>3010</v>
      </c>
      <c r="G46" s="27">
        <v>3010</v>
      </c>
      <c r="H46" s="27">
        <v>3010</v>
      </c>
      <c r="I46" s="27">
        <v>3010</v>
      </c>
      <c r="J46" s="27">
        <v>3010</v>
      </c>
    </row>
    <row r="47" spans="1:12" s="28" customFormat="1" x14ac:dyDescent="0.3">
      <c r="A47"/>
      <c r="B47" s="16" t="s">
        <v>21</v>
      </c>
      <c r="C47" s="27">
        <f>SUM('9. S1 DCBP'!B19)/2</f>
        <v>3160</v>
      </c>
      <c r="D47" s="27">
        <v>3160</v>
      </c>
      <c r="E47" s="27">
        <v>3160</v>
      </c>
      <c r="F47" s="27">
        <v>3160</v>
      </c>
      <c r="G47" s="27">
        <v>3160</v>
      </c>
      <c r="H47" s="27">
        <v>3160</v>
      </c>
      <c r="I47" s="27">
        <v>3160</v>
      </c>
      <c r="J47" s="27">
        <v>3160</v>
      </c>
    </row>
    <row r="48" spans="1:12" s="22" customFormat="1" x14ac:dyDescent="0.3">
      <c r="A48" s="26" t="s">
        <v>110</v>
      </c>
      <c r="B48" s="15"/>
      <c r="C48" s="54">
        <f t="shared" ref="C48:J48" si="0">SUM(C45:C47)</f>
        <v>11070</v>
      </c>
      <c r="D48" s="54">
        <f t="shared" si="0"/>
        <v>11070</v>
      </c>
      <c r="E48" s="54">
        <f t="shared" si="0"/>
        <v>11070</v>
      </c>
      <c r="F48" s="54">
        <f t="shared" si="0"/>
        <v>11070</v>
      </c>
      <c r="G48" s="54">
        <f t="shared" si="0"/>
        <v>11070</v>
      </c>
      <c r="H48" s="54">
        <f t="shared" si="0"/>
        <v>11070</v>
      </c>
      <c r="I48" s="54">
        <f t="shared" si="0"/>
        <v>11070</v>
      </c>
      <c r="J48" s="54">
        <f t="shared" si="0"/>
        <v>11070</v>
      </c>
    </row>
    <row r="49" spans="1:10" s="28" customFormat="1" x14ac:dyDescent="0.3">
      <c r="A49"/>
      <c r="B49" s="16"/>
      <c r="C49" s="27"/>
      <c r="D49" s="27"/>
      <c r="E49" s="27"/>
      <c r="F49" s="27"/>
      <c r="G49" s="27"/>
      <c r="H49" s="27"/>
      <c r="I49" s="27"/>
      <c r="J49" s="27"/>
    </row>
    <row r="50" spans="1:10" s="28" customFormat="1" x14ac:dyDescent="0.3">
      <c r="A50" t="s">
        <v>51</v>
      </c>
      <c r="B50" s="16" t="s">
        <v>19</v>
      </c>
      <c r="C50" s="27">
        <f>SUM('9. S1 DCBP'!R17)/5</f>
        <v>5430</v>
      </c>
      <c r="D50" s="27">
        <v>5430</v>
      </c>
      <c r="E50" s="27">
        <v>5430</v>
      </c>
      <c r="F50" s="27">
        <v>5430</v>
      </c>
      <c r="G50" s="27">
        <v>5430</v>
      </c>
      <c r="H50" s="27">
        <v>5430</v>
      </c>
      <c r="I50" s="27">
        <v>5430</v>
      </c>
      <c r="J50" s="27">
        <v>5430</v>
      </c>
    </row>
    <row r="51" spans="1:10" s="28" customFormat="1" x14ac:dyDescent="0.3">
      <c r="A51"/>
      <c r="B51" s="16" t="s">
        <v>20</v>
      </c>
      <c r="C51" s="27">
        <f>SUM('9. S1 DCBP'!R18)/5</f>
        <v>3270</v>
      </c>
      <c r="D51" s="27">
        <v>3270</v>
      </c>
      <c r="E51" s="27">
        <v>3270</v>
      </c>
      <c r="F51" s="27">
        <v>3270</v>
      </c>
      <c r="G51" s="27">
        <v>3270</v>
      </c>
      <c r="H51" s="27">
        <v>3270</v>
      </c>
      <c r="I51" s="27">
        <v>3270</v>
      </c>
      <c r="J51" s="27">
        <v>3270</v>
      </c>
    </row>
    <row r="52" spans="1:10" s="28" customFormat="1" x14ac:dyDescent="0.3">
      <c r="A52"/>
      <c r="B52" s="16" t="s">
        <v>21</v>
      </c>
      <c r="C52" s="27">
        <f>SUM('9. S1 DCBP'!R19)/5</f>
        <v>3570</v>
      </c>
      <c r="D52" s="27">
        <v>3570</v>
      </c>
      <c r="E52" s="27">
        <v>3570</v>
      </c>
      <c r="F52" s="27">
        <v>3570</v>
      </c>
      <c r="G52" s="27">
        <v>3570</v>
      </c>
      <c r="H52" s="27">
        <v>3570</v>
      </c>
      <c r="I52" s="27">
        <v>3570</v>
      </c>
      <c r="J52" s="27">
        <v>3570</v>
      </c>
    </row>
    <row r="53" spans="1:10" s="22" customFormat="1" x14ac:dyDescent="0.3">
      <c r="A53" s="26" t="s">
        <v>111</v>
      </c>
      <c r="B53" s="15"/>
      <c r="C53" s="54">
        <f t="shared" ref="C53:J53" si="1">SUM(C50:C52)</f>
        <v>12270</v>
      </c>
      <c r="D53" s="54">
        <f t="shared" si="1"/>
        <v>12270</v>
      </c>
      <c r="E53" s="54">
        <f t="shared" si="1"/>
        <v>12270</v>
      </c>
      <c r="F53" s="54">
        <f t="shared" si="1"/>
        <v>12270</v>
      </c>
      <c r="G53" s="54">
        <f t="shared" si="1"/>
        <v>12270</v>
      </c>
      <c r="H53" s="54">
        <f t="shared" si="1"/>
        <v>12270</v>
      </c>
      <c r="I53" s="54">
        <f t="shared" si="1"/>
        <v>12270</v>
      </c>
      <c r="J53" s="54">
        <f t="shared" si="1"/>
        <v>12270</v>
      </c>
    </row>
    <row r="54" spans="1:10" s="28" customFormat="1" x14ac:dyDescent="0.3">
      <c r="A54"/>
      <c r="B54" s="16"/>
      <c r="C54" s="27"/>
      <c r="D54" s="27"/>
      <c r="E54" s="27"/>
      <c r="F54" s="27"/>
      <c r="G54" s="27"/>
      <c r="H54" s="27"/>
      <c r="I54" s="27"/>
      <c r="J54" s="27"/>
    </row>
    <row r="55" spans="1:10" s="28" customFormat="1" x14ac:dyDescent="0.3">
      <c r="A55" t="s">
        <v>52</v>
      </c>
      <c r="B55" s="16" t="s">
        <v>19</v>
      </c>
      <c r="C55" s="27">
        <f>SUM('9. S1 DCBP'!J31)/5</f>
        <v>6290</v>
      </c>
      <c r="D55" s="27">
        <v>6290</v>
      </c>
      <c r="E55" s="27">
        <v>6290</v>
      </c>
      <c r="F55" s="27">
        <v>6290</v>
      </c>
      <c r="G55" s="27">
        <v>6290</v>
      </c>
      <c r="H55" s="27">
        <v>6290</v>
      </c>
      <c r="I55" s="27">
        <v>6290</v>
      </c>
      <c r="J55" s="27">
        <v>6290</v>
      </c>
    </row>
    <row r="56" spans="1:10" s="28" customFormat="1" x14ac:dyDescent="0.3">
      <c r="A56"/>
      <c r="B56" s="16" t="s">
        <v>20</v>
      </c>
      <c r="C56" s="27">
        <f>SUM('9. S1 DCBP'!J32)/5</f>
        <v>3790</v>
      </c>
      <c r="D56" s="27">
        <v>3790</v>
      </c>
      <c r="E56" s="27">
        <v>3790</v>
      </c>
      <c r="F56" s="27">
        <v>3790</v>
      </c>
      <c r="G56" s="27">
        <v>3790</v>
      </c>
      <c r="H56" s="27">
        <v>3790</v>
      </c>
      <c r="I56" s="27">
        <v>3790</v>
      </c>
      <c r="J56" s="27">
        <v>3790</v>
      </c>
    </row>
    <row r="57" spans="1:10" s="28" customFormat="1" x14ac:dyDescent="0.3">
      <c r="A57"/>
      <c r="B57" s="16" t="s">
        <v>21</v>
      </c>
      <c r="C57" s="27">
        <f>SUM('9. S1 DCBP'!J33)/5</f>
        <v>4100</v>
      </c>
      <c r="D57" s="27">
        <v>4100</v>
      </c>
      <c r="E57" s="27">
        <v>4100</v>
      </c>
      <c r="F57" s="27">
        <v>4100</v>
      </c>
      <c r="G57" s="27">
        <v>4100</v>
      </c>
      <c r="H57" s="27">
        <v>4100</v>
      </c>
      <c r="I57" s="27">
        <v>4100</v>
      </c>
      <c r="J57" s="27">
        <v>4100</v>
      </c>
    </row>
    <row r="58" spans="1:10" s="22" customFormat="1" x14ac:dyDescent="0.3">
      <c r="A58" s="26" t="s">
        <v>112</v>
      </c>
      <c r="B58" s="15"/>
      <c r="C58" s="54">
        <f t="shared" ref="C58:J58" si="2">SUM(C55:C57)</f>
        <v>14180</v>
      </c>
      <c r="D58" s="54">
        <f t="shared" si="2"/>
        <v>14180</v>
      </c>
      <c r="E58" s="54">
        <f t="shared" si="2"/>
        <v>14180</v>
      </c>
      <c r="F58" s="54">
        <f t="shared" si="2"/>
        <v>14180</v>
      </c>
      <c r="G58" s="54">
        <f t="shared" si="2"/>
        <v>14180</v>
      </c>
      <c r="H58" s="54">
        <f t="shared" si="2"/>
        <v>14180</v>
      </c>
      <c r="I58" s="54">
        <f t="shared" si="2"/>
        <v>14180</v>
      </c>
      <c r="J58" s="54">
        <f t="shared" si="2"/>
        <v>14180</v>
      </c>
    </row>
    <row r="59" spans="1:10" s="28" customFormat="1" x14ac:dyDescent="0.3">
      <c r="A59"/>
      <c r="B59" s="16"/>
      <c r="C59" s="27"/>
      <c r="D59" s="27"/>
      <c r="E59" s="27"/>
      <c r="F59" s="27"/>
      <c r="G59" s="27"/>
      <c r="H59" s="27"/>
      <c r="I59" s="27"/>
      <c r="J59" s="27"/>
    </row>
    <row r="60" spans="1:10" s="28" customFormat="1" x14ac:dyDescent="0.3">
      <c r="A60" t="s">
        <v>53</v>
      </c>
      <c r="B60" s="16" t="s">
        <v>19</v>
      </c>
      <c r="C60" s="27">
        <f>SUM('9. S1 DCBP'!B46)/5</f>
        <v>7320</v>
      </c>
      <c r="D60" s="27">
        <v>7320</v>
      </c>
      <c r="E60" s="27">
        <v>7320</v>
      </c>
      <c r="F60" s="27">
        <v>7320</v>
      </c>
      <c r="G60" s="27">
        <v>7320</v>
      </c>
      <c r="H60" s="27">
        <v>7320</v>
      </c>
      <c r="I60" s="27">
        <v>7320</v>
      </c>
      <c r="J60" s="27">
        <v>7320</v>
      </c>
    </row>
    <row r="61" spans="1:10" s="28" customFormat="1" x14ac:dyDescent="0.3">
      <c r="A61"/>
      <c r="B61" s="16" t="s">
        <v>20</v>
      </c>
      <c r="C61" s="27">
        <f>SUM('9. S1 DCBP'!B47)/5</f>
        <v>4720</v>
      </c>
      <c r="D61" s="27">
        <v>4720</v>
      </c>
      <c r="E61" s="27">
        <v>4720</v>
      </c>
      <c r="F61" s="27">
        <v>4720</v>
      </c>
      <c r="G61" s="27">
        <v>4720</v>
      </c>
      <c r="H61" s="27">
        <v>4720</v>
      </c>
      <c r="I61" s="27">
        <v>4720</v>
      </c>
      <c r="J61" s="27">
        <v>4720</v>
      </c>
    </row>
    <row r="62" spans="1:10" s="28" customFormat="1" x14ac:dyDescent="0.3">
      <c r="A62"/>
      <c r="B62" s="16" t="s">
        <v>21</v>
      </c>
      <c r="C62" s="27">
        <f>SUM('9. S1 DCBP'!B48)/5</f>
        <v>4760</v>
      </c>
      <c r="D62" s="27">
        <v>4760</v>
      </c>
      <c r="E62" s="27">
        <v>4760</v>
      </c>
      <c r="F62" s="27">
        <v>4760</v>
      </c>
      <c r="G62" s="27">
        <v>4760</v>
      </c>
      <c r="H62" s="27">
        <v>4760</v>
      </c>
      <c r="I62" s="27">
        <v>4760</v>
      </c>
      <c r="J62" s="27">
        <v>4760</v>
      </c>
    </row>
    <row r="63" spans="1:10" s="22" customFormat="1" x14ac:dyDescent="0.3">
      <c r="A63" s="26" t="s">
        <v>113</v>
      </c>
      <c r="B63" s="15"/>
      <c r="C63" s="54">
        <f t="shared" ref="C63:J63" si="3">SUM(C60:C62)</f>
        <v>16800</v>
      </c>
      <c r="D63" s="54">
        <f t="shared" si="3"/>
        <v>16800</v>
      </c>
      <c r="E63" s="54">
        <f t="shared" si="3"/>
        <v>16800</v>
      </c>
      <c r="F63" s="54">
        <f t="shared" si="3"/>
        <v>16800</v>
      </c>
      <c r="G63" s="54">
        <f t="shared" si="3"/>
        <v>16800</v>
      </c>
      <c r="H63" s="54">
        <f t="shared" si="3"/>
        <v>16800</v>
      </c>
      <c r="I63" s="54">
        <f t="shared" si="3"/>
        <v>16800</v>
      </c>
      <c r="J63" s="54">
        <f t="shared" si="3"/>
        <v>16800</v>
      </c>
    </row>
    <row r="64" spans="1:10" s="28" customFormat="1" x14ac:dyDescent="0.3">
      <c r="A64"/>
      <c r="B64" s="16"/>
      <c r="C64" s="27"/>
      <c r="D64" s="27"/>
      <c r="E64" s="27"/>
      <c r="F64" s="27"/>
      <c r="G64" s="27"/>
      <c r="H64" s="27"/>
      <c r="I64" s="27"/>
      <c r="J64" s="27"/>
    </row>
    <row r="65" spans="1:10" s="28" customFormat="1" x14ac:dyDescent="0.3">
      <c r="A65" t="s">
        <v>54</v>
      </c>
      <c r="B65" s="16" t="s">
        <v>19</v>
      </c>
      <c r="C65" s="27">
        <f>SUM('9. S1 DCBP'!R46)/5</f>
        <v>8320</v>
      </c>
      <c r="D65" s="27">
        <v>8320</v>
      </c>
      <c r="E65" s="27">
        <v>8320</v>
      </c>
      <c r="F65" s="27">
        <v>8320</v>
      </c>
      <c r="G65" s="27">
        <v>8320</v>
      </c>
      <c r="H65" s="27">
        <v>8320</v>
      </c>
      <c r="I65" s="27">
        <v>8320</v>
      </c>
      <c r="J65" s="27">
        <v>8320</v>
      </c>
    </row>
    <row r="66" spans="1:10" s="28" customFormat="1" x14ac:dyDescent="0.3">
      <c r="A66"/>
      <c r="B66" s="16" t="s">
        <v>20</v>
      </c>
      <c r="C66" s="27">
        <f>SUM('9. S1 DCBP'!R47)/5</f>
        <v>5480</v>
      </c>
      <c r="D66" s="27">
        <v>5480</v>
      </c>
      <c r="E66" s="27">
        <v>5480</v>
      </c>
      <c r="F66" s="27">
        <v>5480</v>
      </c>
      <c r="G66" s="27">
        <v>5480</v>
      </c>
      <c r="H66" s="27">
        <v>5480</v>
      </c>
      <c r="I66" s="27">
        <v>5480</v>
      </c>
      <c r="J66" s="27">
        <v>5480</v>
      </c>
    </row>
    <row r="67" spans="1:10" s="28" customFormat="1" x14ac:dyDescent="0.3">
      <c r="A67"/>
      <c r="B67" s="16" t="s">
        <v>21</v>
      </c>
      <c r="C67" s="27">
        <f>SUM('9. S1 DCBP'!R48)/5</f>
        <v>5420</v>
      </c>
      <c r="D67" s="27">
        <v>5420</v>
      </c>
      <c r="E67" s="27">
        <v>5420</v>
      </c>
      <c r="F67" s="27">
        <v>5420</v>
      </c>
      <c r="G67" s="27">
        <v>5420</v>
      </c>
      <c r="H67" s="27">
        <v>5420</v>
      </c>
      <c r="I67" s="27">
        <v>5420</v>
      </c>
      <c r="J67" s="27">
        <v>5420</v>
      </c>
    </row>
    <row r="68" spans="1:10" s="22" customFormat="1" x14ac:dyDescent="0.3">
      <c r="A68" s="26" t="s">
        <v>114</v>
      </c>
      <c r="B68" s="15"/>
      <c r="C68" s="54">
        <f t="shared" ref="C68:J68" si="4">SUM(C65:C67)</f>
        <v>19220</v>
      </c>
      <c r="D68" s="54">
        <f t="shared" si="4"/>
        <v>19220</v>
      </c>
      <c r="E68" s="54">
        <f t="shared" si="4"/>
        <v>19220</v>
      </c>
      <c r="F68" s="54">
        <f t="shared" si="4"/>
        <v>19220</v>
      </c>
      <c r="G68" s="54">
        <f t="shared" si="4"/>
        <v>19220</v>
      </c>
      <c r="H68" s="54">
        <f t="shared" si="4"/>
        <v>19220</v>
      </c>
      <c r="I68" s="54">
        <f t="shared" si="4"/>
        <v>19220</v>
      </c>
      <c r="J68" s="54">
        <f t="shared" si="4"/>
        <v>19220</v>
      </c>
    </row>
    <row r="69" spans="1:10" s="22" customFormat="1" x14ac:dyDescent="0.3">
      <c r="A69" s="26"/>
      <c r="B69" s="15"/>
      <c r="C69" s="54"/>
      <c r="D69" s="54"/>
      <c r="E69" s="54"/>
      <c r="F69" s="54"/>
      <c r="G69" s="54"/>
      <c r="H69" s="54"/>
      <c r="I69" s="54"/>
      <c r="J69" s="54"/>
    </row>
    <row r="70" spans="1:10" x14ac:dyDescent="0.3">
      <c r="A70" s="49" t="s">
        <v>55</v>
      </c>
      <c r="B70" s="55" t="s">
        <v>19</v>
      </c>
      <c r="C70" s="56">
        <f>SUM('9. S1 DCBP'!D17)/2</f>
        <v>3449.6</v>
      </c>
      <c r="D70" s="56">
        <f>SUM('10. S2 DCBP'!D17)/2</f>
        <v>3449.6</v>
      </c>
      <c r="E70" s="56">
        <f>SUM('11. S3 DCBP'!D17)/2</f>
        <v>3449.6</v>
      </c>
      <c r="F70" s="56">
        <f>SUM('12. S4 DCBP'!D17)/2</f>
        <v>3866.1000000000004</v>
      </c>
      <c r="G70" s="56">
        <f>SUM('13. S5 DCBP'!D17)/2</f>
        <v>3866.1000000000004</v>
      </c>
      <c r="H70" s="56">
        <f>SUM('14. S6 DCBP'!D17)/2</f>
        <v>3866.1000000000004</v>
      </c>
      <c r="I70" s="56">
        <f>SUM('15. S7 DCBP'!D17)/2</f>
        <v>3866.1000000000004</v>
      </c>
      <c r="J70" s="56">
        <f>SUM('16. S8 DCBP'!D17)/2</f>
        <v>3866.1000000000004</v>
      </c>
    </row>
    <row r="71" spans="1:10" x14ac:dyDescent="0.3">
      <c r="A71" s="49"/>
      <c r="B71" s="55" t="s">
        <v>20</v>
      </c>
      <c r="C71" s="56">
        <f>SUM('9. S1 DCBP'!D18)/2</f>
        <v>2119.04</v>
      </c>
      <c r="D71" s="56">
        <f>SUM('10. S2 DCBP'!D18)/2</f>
        <v>2119.04</v>
      </c>
      <c r="E71" s="56">
        <f>SUM('11. S3 DCBP'!D18)/2</f>
        <v>2119.04</v>
      </c>
      <c r="F71" s="56">
        <f>SUM('12. S4 DCBP'!D18)/2</f>
        <v>2374.8900000000003</v>
      </c>
      <c r="G71" s="56">
        <f>SUM('13. S5 DCBP'!D18)/2</f>
        <v>2374.8900000000003</v>
      </c>
      <c r="H71" s="56">
        <f>SUM('14. S6 DCBP'!D18)/2</f>
        <v>2374.8900000000003</v>
      </c>
      <c r="I71" s="56">
        <f>SUM('15. S7 DCBP'!D18)/2</f>
        <v>2374.8900000000003</v>
      </c>
      <c r="J71" s="56">
        <f>SUM('16. S8 DCBP'!D18)/2</f>
        <v>2374.8900000000003</v>
      </c>
    </row>
    <row r="72" spans="1:10" x14ac:dyDescent="0.3">
      <c r="A72" s="49"/>
      <c r="B72" s="55" t="s">
        <v>21</v>
      </c>
      <c r="C72" s="56">
        <f>SUM('9. S1 DCBP'!D19)/2</f>
        <v>2224.64</v>
      </c>
      <c r="D72" s="56">
        <f>SUM('10. S2 DCBP'!D19)/2</f>
        <v>2224.64</v>
      </c>
      <c r="E72" s="56">
        <f>SUM('11. S3 DCBP'!D19)/2</f>
        <v>2224.64</v>
      </c>
      <c r="F72" s="56">
        <f>SUM('12. S4 DCBP'!D19)/2</f>
        <v>2493.2400000000002</v>
      </c>
      <c r="G72" s="56">
        <f>SUM('13. S5 DCBP'!D19)/2</f>
        <v>2493.2400000000002</v>
      </c>
      <c r="H72" s="56">
        <f>SUM('14. S6 DCBP'!D19)/2</f>
        <v>2493.2400000000002</v>
      </c>
      <c r="I72" s="56">
        <f>SUM('15. S7 DCBP'!D19)/2</f>
        <v>2493.2400000000002</v>
      </c>
      <c r="J72" s="56">
        <f>SUM('16. S8 DCBP'!D19)/2</f>
        <v>2493.2400000000002</v>
      </c>
    </row>
    <row r="73" spans="1:10" s="26" customFormat="1" x14ac:dyDescent="0.3">
      <c r="A73" s="57" t="s">
        <v>120</v>
      </c>
      <c r="B73" s="57"/>
      <c r="C73" s="58">
        <f t="shared" ref="C73:J73" si="5">SUM(C70:C72)</f>
        <v>7793.2799999999988</v>
      </c>
      <c r="D73" s="58">
        <f t="shared" si="5"/>
        <v>7793.2799999999988</v>
      </c>
      <c r="E73" s="58">
        <f t="shared" si="5"/>
        <v>7793.2799999999988</v>
      </c>
      <c r="F73" s="58">
        <f t="shared" si="5"/>
        <v>8734.2300000000014</v>
      </c>
      <c r="G73" s="58">
        <f t="shared" si="5"/>
        <v>8734.2300000000014</v>
      </c>
      <c r="H73" s="58">
        <f t="shared" si="5"/>
        <v>8734.2300000000014</v>
      </c>
      <c r="I73" s="58">
        <f t="shared" si="5"/>
        <v>8734.2300000000014</v>
      </c>
      <c r="J73" s="58">
        <f t="shared" si="5"/>
        <v>8734.2300000000014</v>
      </c>
    </row>
    <row r="74" spans="1:10" x14ac:dyDescent="0.3">
      <c r="A74" s="49"/>
      <c r="B74" s="49"/>
      <c r="C74" s="56"/>
      <c r="D74" s="56"/>
      <c r="E74" s="56"/>
      <c r="F74" s="56"/>
      <c r="G74" s="56"/>
      <c r="H74" s="56"/>
      <c r="I74" s="56"/>
      <c r="J74" s="56"/>
    </row>
    <row r="75" spans="1:10" x14ac:dyDescent="0.3">
      <c r="A75" s="49" t="s">
        <v>56</v>
      </c>
      <c r="B75" s="55" t="s">
        <v>19</v>
      </c>
      <c r="C75" s="56">
        <f>SUM('9. S1 DCBP'!T17)/5</f>
        <v>3822.72</v>
      </c>
      <c r="D75" s="56">
        <f>SUM('10. S2 DCBP'!T17)/5</f>
        <v>4018.2</v>
      </c>
      <c r="E75" s="56">
        <f>SUM('11. S3 DCBP'!T17)/5</f>
        <v>3638.1</v>
      </c>
      <c r="F75" s="56">
        <f>SUM('12. S4 DCBP'!T17)/5</f>
        <v>4284.2700000000004</v>
      </c>
      <c r="G75" s="56">
        <f>SUM('13. S5 DCBP'!T17)/5</f>
        <v>4392.8700000000008</v>
      </c>
      <c r="H75" s="56">
        <f>SUM('14. S6 DCBP'!T17)/5</f>
        <v>4501.4699999999993</v>
      </c>
      <c r="I75" s="56">
        <f>SUM('15. S7 DCBP'!T17)/5</f>
        <v>4072.5</v>
      </c>
      <c r="J75" s="56">
        <f>SUM('16. S8 DCBP'!T17)/5</f>
        <v>4072.5</v>
      </c>
    </row>
    <row r="76" spans="1:10" x14ac:dyDescent="0.3">
      <c r="A76" s="49"/>
      <c r="B76" s="55" t="s">
        <v>20</v>
      </c>
      <c r="C76" s="56">
        <f>SUM('9. S1 DCBP'!T18)/5</f>
        <v>2302.08</v>
      </c>
      <c r="D76" s="56">
        <f>SUM('10. S2 DCBP'!T18)/5</f>
        <v>2419.8000000000002</v>
      </c>
      <c r="E76" s="56">
        <f>SUM('11. S3 DCBP'!T18)/5</f>
        <v>2190.9</v>
      </c>
      <c r="F76" s="56">
        <f>SUM('12. S4 DCBP'!T18)/5</f>
        <v>2580.0300000000002</v>
      </c>
      <c r="G76" s="56">
        <f>SUM('13. S5 DCBP'!T18)/5</f>
        <v>2645.4300000000003</v>
      </c>
      <c r="H76" s="56">
        <f>SUM('14. S6 DCBP'!T18)/5</f>
        <v>2710.83</v>
      </c>
      <c r="I76" s="56">
        <f>SUM('15. S7 DCBP'!T18)/5</f>
        <v>2452.5</v>
      </c>
      <c r="J76" s="56">
        <f>SUM('16. S8 DCBP'!T18)/5</f>
        <v>2452.5</v>
      </c>
    </row>
    <row r="77" spans="1:10" x14ac:dyDescent="0.3">
      <c r="A77" s="49"/>
      <c r="B77" s="55" t="s">
        <v>21</v>
      </c>
      <c r="C77" s="56">
        <f>SUM('9. S1 DCBP'!T19)/5</f>
        <v>2513.2799999999997</v>
      </c>
      <c r="D77" s="56">
        <f>SUM('10. S2 DCBP'!T19)/5</f>
        <v>2641.8</v>
      </c>
      <c r="E77" s="56">
        <f>SUM('11. S3 DCBP'!T19)/5</f>
        <v>2391.9</v>
      </c>
      <c r="F77" s="56">
        <f>SUM('12. S4 DCBP'!T19)/5</f>
        <v>2816.7300000000005</v>
      </c>
      <c r="G77" s="56">
        <f>SUM('13. S5 DCBP'!T19)/5</f>
        <v>2888.13</v>
      </c>
      <c r="H77" s="56">
        <f>SUM('14. S6 DCBP'!T19)/5</f>
        <v>2959.5299999999997</v>
      </c>
      <c r="I77" s="56">
        <f>SUM('15. S7 DCBP'!T19)/5</f>
        <v>2677.5</v>
      </c>
      <c r="J77" s="56">
        <f>SUM('16. S8 DCBP'!T19)/5</f>
        <v>2677.5</v>
      </c>
    </row>
    <row r="78" spans="1:10" s="26" customFormat="1" x14ac:dyDescent="0.3">
      <c r="A78" s="57" t="s">
        <v>121</v>
      </c>
      <c r="B78" s="57"/>
      <c r="C78" s="58">
        <f t="shared" ref="C78:J78" si="6">SUM(C75:C77)</f>
        <v>8638.0799999999981</v>
      </c>
      <c r="D78" s="58">
        <f t="shared" si="6"/>
        <v>9079.7999999999993</v>
      </c>
      <c r="E78" s="58">
        <f t="shared" si="6"/>
        <v>8220.9</v>
      </c>
      <c r="F78" s="58">
        <f t="shared" si="6"/>
        <v>9681.0300000000025</v>
      </c>
      <c r="G78" s="58">
        <f t="shared" si="6"/>
        <v>9926.43</v>
      </c>
      <c r="H78" s="58">
        <f t="shared" si="6"/>
        <v>10171.829999999998</v>
      </c>
      <c r="I78" s="58">
        <f t="shared" si="6"/>
        <v>9202.5</v>
      </c>
      <c r="J78" s="58">
        <f t="shared" si="6"/>
        <v>9202.5</v>
      </c>
    </row>
    <row r="79" spans="1:10" x14ac:dyDescent="0.3">
      <c r="A79" s="49"/>
      <c r="B79" s="49"/>
      <c r="C79" s="56"/>
      <c r="D79" s="56"/>
      <c r="E79" s="56"/>
      <c r="F79" s="56"/>
      <c r="G79" s="56"/>
      <c r="H79" s="56"/>
      <c r="I79" s="56"/>
      <c r="J79" s="56"/>
    </row>
    <row r="80" spans="1:10" x14ac:dyDescent="0.3">
      <c r="A80" s="49" t="s">
        <v>57</v>
      </c>
      <c r="B80" s="55" t="s">
        <v>19</v>
      </c>
      <c r="C80" s="56">
        <f>SUM('9. S1 DCBP'!L31)/5</f>
        <v>4428.16</v>
      </c>
      <c r="D80" s="56">
        <f>SUM('10. S2 DCBP'!L31)/5</f>
        <v>4893.6200000000008</v>
      </c>
      <c r="E80" s="56">
        <f>SUM('11. S3 DCBP'!L31)/5</f>
        <v>4006.7300000000005</v>
      </c>
      <c r="F80" s="56">
        <f>SUM('12. S4 DCBP'!L31)/5</f>
        <v>4962.8099999999995</v>
      </c>
      <c r="G80" s="56">
        <f>SUM('13. S5 DCBP'!L31)/5</f>
        <v>5214.41</v>
      </c>
      <c r="H80" s="56">
        <f>SUM('14. S6 DCBP'!L31)/5</f>
        <v>5484.88</v>
      </c>
      <c r="I80" s="56">
        <f>SUM('15. S7 DCBP'!L31)/5</f>
        <v>4491.0599999999995</v>
      </c>
      <c r="J80" s="56">
        <f>SUM('16. S8 DCBP'!L31)/5</f>
        <v>4491.0599999999995</v>
      </c>
    </row>
    <row r="81" spans="1:12" x14ac:dyDescent="0.3">
      <c r="A81" s="49"/>
      <c r="B81" s="55" t="s">
        <v>20</v>
      </c>
      <c r="C81" s="56">
        <f>SUM('9. S1 DCBP'!L32)/5</f>
        <v>2668.16</v>
      </c>
      <c r="D81" s="56">
        <f>SUM('10. S2 DCBP'!L32)/5</f>
        <v>2948.62</v>
      </c>
      <c r="E81" s="56">
        <f>SUM('11. S3 DCBP'!L32)/5</f>
        <v>2414.23</v>
      </c>
      <c r="F81" s="56">
        <f>SUM('12. S4 DCBP'!L32)/5</f>
        <v>2990.3100000000004</v>
      </c>
      <c r="G81" s="56">
        <f>SUM('13. S5 DCBP'!L32)/5</f>
        <v>3141.91</v>
      </c>
      <c r="H81" s="56">
        <f>SUM('14. S6 DCBP'!L32)/5</f>
        <v>3304.88</v>
      </c>
      <c r="I81" s="56">
        <f>SUM('15. S7 DCBP'!L32)/5</f>
        <v>2706.06</v>
      </c>
      <c r="J81" s="56">
        <f>SUM('16. S8 DCBP'!L32)/5</f>
        <v>2706.06</v>
      </c>
    </row>
    <row r="82" spans="1:12" x14ac:dyDescent="0.3">
      <c r="A82" s="49"/>
      <c r="B82" s="55" t="s">
        <v>21</v>
      </c>
      <c r="C82" s="56">
        <f>SUM('9. S1 DCBP'!L33)/5</f>
        <v>2886.4</v>
      </c>
      <c r="D82" s="56">
        <f>SUM('10. S2 DCBP'!L33)/5</f>
        <v>3189.8</v>
      </c>
      <c r="E82" s="56">
        <f>SUM('11. S3 DCBP'!L33)/5</f>
        <v>2611.6999999999998</v>
      </c>
      <c r="F82" s="56">
        <f>SUM('12. S4 DCBP'!L33)/5</f>
        <v>3234.9</v>
      </c>
      <c r="G82" s="56">
        <f>SUM('13. S5 DCBP'!L33)/5</f>
        <v>3398.9</v>
      </c>
      <c r="H82" s="56">
        <f>SUM('14. S6 DCBP'!L33)/5</f>
        <v>3575.2</v>
      </c>
      <c r="I82" s="56">
        <f>SUM('15. S7 DCBP'!L33)/5</f>
        <v>2927.4</v>
      </c>
      <c r="J82" s="56">
        <f>SUM('16. S8 DCBP'!L33)/5</f>
        <v>2927.4</v>
      </c>
    </row>
    <row r="83" spans="1:12" s="26" customFormat="1" x14ac:dyDescent="0.3">
      <c r="A83" s="57" t="s">
        <v>122</v>
      </c>
      <c r="B83" s="57"/>
      <c r="C83" s="58">
        <f t="shared" ref="C83:J83" si="7">SUM(C80:C82)</f>
        <v>9982.7199999999993</v>
      </c>
      <c r="D83" s="58">
        <f t="shared" si="7"/>
        <v>11032.04</v>
      </c>
      <c r="E83" s="58">
        <f t="shared" si="7"/>
        <v>9032.66</v>
      </c>
      <c r="F83" s="58">
        <f t="shared" si="7"/>
        <v>11188.02</v>
      </c>
      <c r="G83" s="58">
        <f t="shared" si="7"/>
        <v>11755.22</v>
      </c>
      <c r="H83" s="58">
        <f t="shared" si="7"/>
        <v>12364.96</v>
      </c>
      <c r="I83" s="58">
        <f t="shared" si="7"/>
        <v>10124.519999999999</v>
      </c>
      <c r="J83" s="58">
        <f t="shared" si="7"/>
        <v>10124.519999999999</v>
      </c>
    </row>
    <row r="84" spans="1:12" x14ac:dyDescent="0.3">
      <c r="A84" s="49"/>
      <c r="B84" s="49"/>
      <c r="C84" s="56"/>
      <c r="D84" s="56"/>
      <c r="E84" s="56"/>
      <c r="F84" s="56"/>
      <c r="G84" s="56"/>
      <c r="H84" s="56"/>
      <c r="I84" s="56"/>
      <c r="J84" s="56"/>
    </row>
    <row r="85" spans="1:12" x14ac:dyDescent="0.3">
      <c r="A85" s="49" t="s">
        <v>58</v>
      </c>
      <c r="B85" s="55" t="s">
        <v>19</v>
      </c>
      <c r="C85" s="56">
        <f>SUM('9. S1 DCBP'!D46)/5</f>
        <v>5153.28</v>
      </c>
      <c r="D85" s="56">
        <f>SUM('10. S2 DCBP'!D46)/5</f>
        <v>5987.76</v>
      </c>
      <c r="E85" s="56">
        <f>SUM('11. S3 DCBP'!D46)/5</f>
        <v>4435.92</v>
      </c>
      <c r="F85" s="56">
        <f>SUM('12. S4 DCBP'!D46)/5</f>
        <v>5775.4800000000005</v>
      </c>
      <c r="G85" s="56">
        <f>SUM('13. S5 DCBP'!D46)/5</f>
        <v>6222</v>
      </c>
      <c r="H85" s="56">
        <f>SUM('14. S6 DCBP'!D46)/5</f>
        <v>6588</v>
      </c>
      <c r="I85" s="56">
        <f>SUM('15. S7 DCBP'!D46)/5</f>
        <v>4970.2800000000007</v>
      </c>
      <c r="J85" s="56">
        <f>SUM('16. S8 DCBP'!D46)/5</f>
        <v>4970.2800000000007</v>
      </c>
    </row>
    <row r="86" spans="1:12" x14ac:dyDescent="0.3">
      <c r="A86" s="49"/>
      <c r="B86" s="55" t="s">
        <v>20</v>
      </c>
      <c r="C86" s="56">
        <f>SUM('9. S1 DCBP'!D47)/5</f>
        <v>3322.8799999999997</v>
      </c>
      <c r="D86" s="56">
        <f>SUM('10. S2 DCBP'!D47)/5</f>
        <v>3860.96</v>
      </c>
      <c r="E86" s="56">
        <f>SUM('11. S3 DCBP'!D47)/5</f>
        <v>2860.32</v>
      </c>
      <c r="F86" s="56">
        <f>SUM('12. S4 DCBP'!D47)/5</f>
        <v>3724.0800000000004</v>
      </c>
      <c r="G86" s="56">
        <f>SUM('13. S5 DCBP'!D47)/5</f>
        <v>4012</v>
      </c>
      <c r="H86" s="56">
        <f>SUM('14. S6 DCBP'!D47)/5</f>
        <v>4248</v>
      </c>
      <c r="I86" s="56">
        <f>SUM('15. S7 DCBP'!D47)/5</f>
        <v>3204.88</v>
      </c>
      <c r="J86" s="56">
        <f>SUM('16. S8 DCBP'!D47)/5</f>
        <v>3204.88</v>
      </c>
    </row>
    <row r="87" spans="1:12" x14ac:dyDescent="0.3">
      <c r="A87" s="49"/>
      <c r="B87" s="55" t="s">
        <v>21</v>
      </c>
      <c r="C87" s="56">
        <f>SUM('9. S1 DCBP'!D48)/5</f>
        <v>3351.04</v>
      </c>
      <c r="D87" s="56">
        <f>SUM('10. S2 DCBP'!D48)/5</f>
        <v>3893.6799999999994</v>
      </c>
      <c r="E87" s="56">
        <f>SUM('11. S3 DCBP'!D48)/5</f>
        <v>2884.56</v>
      </c>
      <c r="F87" s="56">
        <f>SUM('12. S4 DCBP'!D48)/5</f>
        <v>3755.6400000000003</v>
      </c>
      <c r="G87" s="56">
        <f>SUM('13. S5 DCBP'!D48)/5</f>
        <v>4046</v>
      </c>
      <c r="H87" s="56">
        <f>SUM('14. S6 DCBP'!D48)/5</f>
        <v>4284</v>
      </c>
      <c r="I87" s="56">
        <f>SUM('15. S7 DCBP'!D48)/5</f>
        <v>3232.04</v>
      </c>
      <c r="J87" s="56">
        <f>SUM('16. S8 DCBP'!D48)/5</f>
        <v>3232.04</v>
      </c>
    </row>
    <row r="88" spans="1:12" s="26" customFormat="1" x14ac:dyDescent="0.3">
      <c r="A88" s="57" t="s">
        <v>123</v>
      </c>
      <c r="B88" s="57"/>
      <c r="C88" s="58">
        <f t="shared" ref="C88:J88" si="8">SUM(C85:C87)</f>
        <v>11827.2</v>
      </c>
      <c r="D88" s="58">
        <f t="shared" si="8"/>
        <v>13742.400000000001</v>
      </c>
      <c r="E88" s="58">
        <f t="shared" si="8"/>
        <v>10180.799999999999</v>
      </c>
      <c r="F88" s="58">
        <f t="shared" si="8"/>
        <v>13255.2</v>
      </c>
      <c r="G88" s="58">
        <f t="shared" si="8"/>
        <v>14280</v>
      </c>
      <c r="H88" s="58">
        <f t="shared" si="8"/>
        <v>15120</v>
      </c>
      <c r="I88" s="58">
        <f t="shared" si="8"/>
        <v>11407.2</v>
      </c>
      <c r="J88" s="58">
        <f t="shared" si="8"/>
        <v>11407.2</v>
      </c>
    </row>
    <row r="89" spans="1:12" x14ac:dyDescent="0.3">
      <c r="A89" s="49"/>
      <c r="B89" s="49"/>
      <c r="C89" s="56"/>
      <c r="D89" s="56"/>
      <c r="E89" s="56"/>
      <c r="F89" s="56"/>
      <c r="G89" s="56"/>
      <c r="H89" s="56"/>
      <c r="I89" s="56"/>
      <c r="J89" s="56"/>
    </row>
    <row r="90" spans="1:12" x14ac:dyDescent="0.3">
      <c r="A90" s="49" t="s">
        <v>59</v>
      </c>
      <c r="B90" s="55" t="s">
        <v>19</v>
      </c>
      <c r="C90" s="56">
        <f>SUM('9. S1 DCBP'!T46)/5</f>
        <v>5857.28</v>
      </c>
      <c r="D90" s="56">
        <f>SUM('10. S2 DCBP'!T46)/5</f>
        <v>7146.88</v>
      </c>
      <c r="E90" s="56">
        <f>SUM('11. S3 DCBP'!T46)/5</f>
        <v>4792.32</v>
      </c>
      <c r="F90" s="56">
        <f>SUM('12. S4 DCBP'!T46)/5</f>
        <v>6564.4800000000005</v>
      </c>
      <c r="G90" s="56">
        <f>SUM('13. S5 DCBP'!T46)/5</f>
        <v>7255.0399999999991</v>
      </c>
      <c r="H90" s="56">
        <f>SUM('14. S6 DCBP'!T46)/5</f>
        <v>7488</v>
      </c>
      <c r="I90" s="56">
        <f>SUM('15. S7 DCBP'!T46)/5</f>
        <v>5374.72</v>
      </c>
      <c r="J90" s="56">
        <f>SUM('16. S8 DCBP'!T46)/5</f>
        <v>5374.72</v>
      </c>
    </row>
    <row r="91" spans="1:12" x14ac:dyDescent="0.3">
      <c r="A91" s="49"/>
      <c r="B91" s="55" t="s">
        <v>20</v>
      </c>
      <c r="C91" s="56">
        <f>SUM('9. S1 DCBP'!T47)/5</f>
        <v>3857.9199999999996</v>
      </c>
      <c r="D91" s="56">
        <f>SUM('10. S2 DCBP'!T47)/5</f>
        <v>4707.32</v>
      </c>
      <c r="E91" s="56">
        <f>SUM('11. S3 DCBP'!T47)/5</f>
        <v>3156.48</v>
      </c>
      <c r="F91" s="56">
        <f>SUM('12. S4 DCBP'!T47)/5</f>
        <v>4323.72</v>
      </c>
      <c r="G91" s="56">
        <f>SUM('13. S5 DCBP'!T47)/5</f>
        <v>4778.5599999999995</v>
      </c>
      <c r="H91" s="56">
        <f>SUM('14. S6 DCBP'!T47)/5</f>
        <v>4932</v>
      </c>
      <c r="I91" s="56">
        <f>SUM('15. S7 DCBP'!T47)/5</f>
        <v>3540.0800000000004</v>
      </c>
      <c r="J91" s="56">
        <f>SUM('16. S8 DCBP'!T47)/5</f>
        <v>3540.0800000000004</v>
      </c>
    </row>
    <row r="92" spans="1:12" x14ac:dyDescent="0.3">
      <c r="A92" s="49"/>
      <c r="B92" s="55" t="s">
        <v>21</v>
      </c>
      <c r="C92" s="56">
        <f>SUM('9. S1 DCBP'!T48)/5</f>
        <v>3815.6799999999994</v>
      </c>
      <c r="D92" s="56">
        <f>SUM('10. S2 DCBP'!T48)/5</f>
        <v>4655.78</v>
      </c>
      <c r="E92" s="56">
        <f>SUM('11. S3 DCBP'!T48)/5</f>
        <v>3121.9199999999996</v>
      </c>
      <c r="F92" s="56">
        <f>SUM('12. S4 DCBP'!T48)/5</f>
        <v>4276.38</v>
      </c>
      <c r="G92" s="56">
        <f>SUM('13. S5 DCBP'!T48)/5</f>
        <v>4726.24</v>
      </c>
      <c r="H92" s="56">
        <f>SUM('14. S6 DCBP'!T48)/5</f>
        <v>4878</v>
      </c>
      <c r="I92" s="56">
        <f>SUM('15. S7 DCBP'!T48)/5</f>
        <v>3501.3200000000006</v>
      </c>
      <c r="J92" s="56">
        <f>SUM('16. S8 DCBP'!T48)/5</f>
        <v>3501.3200000000006</v>
      </c>
    </row>
    <row r="93" spans="1:12" s="26" customFormat="1" x14ac:dyDescent="0.3">
      <c r="A93" s="57" t="s">
        <v>124</v>
      </c>
      <c r="B93" s="57"/>
      <c r="C93" s="58">
        <f t="shared" ref="C93:J93" si="9">SUM(C90:C92)</f>
        <v>13530.879999999997</v>
      </c>
      <c r="D93" s="58">
        <f t="shared" si="9"/>
        <v>16509.98</v>
      </c>
      <c r="E93" s="58">
        <f t="shared" si="9"/>
        <v>11070.72</v>
      </c>
      <c r="F93" s="58">
        <f t="shared" si="9"/>
        <v>15164.580000000002</v>
      </c>
      <c r="G93" s="58">
        <f t="shared" si="9"/>
        <v>16759.839999999997</v>
      </c>
      <c r="H93" s="58">
        <f t="shared" si="9"/>
        <v>17298</v>
      </c>
      <c r="I93" s="58">
        <f t="shared" si="9"/>
        <v>12416.120000000003</v>
      </c>
      <c r="J93" s="58">
        <f t="shared" si="9"/>
        <v>12416.120000000003</v>
      </c>
    </row>
    <row r="94" spans="1:12" x14ac:dyDescent="0.3">
      <c r="C94" s="30"/>
      <c r="D94" s="30"/>
      <c r="E94" s="30"/>
      <c r="F94" s="30"/>
      <c r="G94" s="30"/>
      <c r="H94" s="30"/>
      <c r="I94" s="30"/>
      <c r="J94" s="30"/>
    </row>
    <row r="95" spans="1:12" s="28" customFormat="1" x14ac:dyDescent="0.3">
      <c r="A95"/>
      <c r="B95" s="16"/>
      <c r="C95" s="27"/>
      <c r="D95" s="27"/>
      <c r="E95" s="27"/>
      <c r="F95" s="27"/>
      <c r="G95" s="27"/>
      <c r="H95" s="27"/>
      <c r="I95" s="27"/>
      <c r="J95" s="27"/>
    </row>
    <row r="96" spans="1:12" s="28" customFormat="1" x14ac:dyDescent="0.3">
      <c r="A96" t="s">
        <v>60</v>
      </c>
      <c r="B96" s="16" t="s">
        <v>19</v>
      </c>
      <c r="C96" s="30">
        <f>SUM('9. S1 DCBP'!E17)/2</f>
        <v>1450.4</v>
      </c>
      <c r="D96" s="30">
        <f>SUM('10. S2 DCBP'!E17)/2</f>
        <v>1450.4</v>
      </c>
      <c r="E96" s="27">
        <f>SUM('11. S3 DCBP'!E17)/2</f>
        <v>1450.4</v>
      </c>
      <c r="F96" s="27">
        <f>SUM('12. S4 DCBP'!E17)/2</f>
        <v>1033.8999999999996</v>
      </c>
      <c r="G96" s="27">
        <f>SUM('13. S5 DCBP'!E17)/2</f>
        <v>1033.8999999999996</v>
      </c>
      <c r="H96" s="27">
        <f>SUM('14. S6 DCBP'!E17)/2</f>
        <v>1033.8999999999996</v>
      </c>
      <c r="I96" s="27">
        <f>SUM('15. S7 DCBP'!E17)/2</f>
        <v>1033.8999999999996</v>
      </c>
      <c r="J96" s="27">
        <f>SUM('16. S8 DCBP'!E17)/2</f>
        <v>1033.8999999999996</v>
      </c>
      <c r="L96"/>
    </row>
    <row r="97" spans="1:10" s="28" customFormat="1" x14ac:dyDescent="0.3">
      <c r="A97"/>
      <c r="B97" s="16" t="s">
        <v>20</v>
      </c>
      <c r="C97" s="30">
        <f>SUM('9. S1 DCBP'!E18)/2</f>
        <v>890.96</v>
      </c>
      <c r="D97" s="30">
        <f>SUM('10. S2 DCBP'!E18)/2</f>
        <v>890.96</v>
      </c>
      <c r="E97" s="27">
        <f>SUM('11. S3 DCBP'!E18)/2</f>
        <v>890.96</v>
      </c>
      <c r="F97" s="27">
        <f>SUM('12. S4 DCBP'!E18)/2</f>
        <v>635.10999999999967</v>
      </c>
      <c r="G97" s="27">
        <f>SUM('13. S5 DCBP'!E18)/2</f>
        <v>635.10999999999967</v>
      </c>
      <c r="H97" s="27">
        <f>SUM('14. S6 DCBP'!E18)/2</f>
        <v>635.10999999999967</v>
      </c>
      <c r="I97" s="27">
        <f>SUM('15. S7 DCBP'!E18)/2</f>
        <v>635.10999999999967</v>
      </c>
      <c r="J97" s="27">
        <f>SUM('16. S8 DCBP'!E18)/2</f>
        <v>635.10999999999967</v>
      </c>
    </row>
    <row r="98" spans="1:10" s="28" customFormat="1" x14ac:dyDescent="0.3">
      <c r="A98"/>
      <c r="B98" s="16" t="s">
        <v>21</v>
      </c>
      <c r="C98" s="30">
        <f>SUM('9. S1 DCBP'!E19)/2</f>
        <v>935.36000000000013</v>
      </c>
      <c r="D98" s="30">
        <f>SUM('10. S2 DCBP'!E19)/2</f>
        <v>935.36000000000013</v>
      </c>
      <c r="E98" s="27">
        <f>SUM('11. S3 DCBP'!E19)/2</f>
        <v>935.36000000000013</v>
      </c>
      <c r="F98" s="27">
        <f>SUM('12. S4 DCBP'!E19)/2</f>
        <v>666.75999999999976</v>
      </c>
      <c r="G98" s="27">
        <f>SUM('13. S5 DCBP'!E19)/2</f>
        <v>666.75999999999976</v>
      </c>
      <c r="H98" s="27">
        <f>SUM('14. S6 DCBP'!E19)/2</f>
        <v>666.75999999999976</v>
      </c>
      <c r="I98" s="27">
        <f>SUM('15. S7 DCBP'!E19)/2</f>
        <v>666.75999999999976</v>
      </c>
      <c r="J98" s="27">
        <f>SUM('16. S8 DCBP'!E19)/2</f>
        <v>666.75999999999976</v>
      </c>
    </row>
    <row r="99" spans="1:10" s="22" customFormat="1" x14ac:dyDescent="0.3">
      <c r="A99" s="26" t="s">
        <v>115</v>
      </c>
      <c r="B99" s="15"/>
      <c r="C99" s="54">
        <f t="shared" ref="C99:J99" si="10">SUM(C96:C98)</f>
        <v>3276.7200000000003</v>
      </c>
      <c r="D99" s="54">
        <f t="shared" si="10"/>
        <v>3276.7200000000003</v>
      </c>
      <c r="E99" s="54">
        <f t="shared" si="10"/>
        <v>3276.7200000000003</v>
      </c>
      <c r="F99" s="54">
        <f t="shared" si="10"/>
        <v>2335.7699999999991</v>
      </c>
      <c r="G99" s="54">
        <f t="shared" si="10"/>
        <v>2335.7699999999991</v>
      </c>
      <c r="H99" s="54">
        <f t="shared" si="10"/>
        <v>2335.7699999999991</v>
      </c>
      <c r="I99" s="54">
        <f t="shared" si="10"/>
        <v>2335.7699999999991</v>
      </c>
      <c r="J99" s="54">
        <f t="shared" si="10"/>
        <v>2335.7699999999991</v>
      </c>
    </row>
    <row r="100" spans="1:10" s="28" customFormat="1" x14ac:dyDescent="0.3">
      <c r="A100"/>
      <c r="B100" s="16"/>
      <c r="C100" s="27"/>
      <c r="D100" s="27"/>
      <c r="E100" s="27"/>
      <c r="F100" s="27"/>
      <c r="G100" s="27"/>
      <c r="H100" s="27"/>
      <c r="I100" s="27"/>
      <c r="J100" s="27"/>
    </row>
    <row r="101" spans="1:10" s="28" customFormat="1" x14ac:dyDescent="0.3">
      <c r="A101" t="s">
        <v>61</v>
      </c>
      <c r="B101" s="16" t="s">
        <v>19</v>
      </c>
      <c r="C101" s="30">
        <f>SUM('9. S1 DCBP'!U17)/5</f>
        <v>1607.2800000000002</v>
      </c>
      <c r="D101" s="30">
        <f>SUM('10. S2 DCBP'!U17)/5</f>
        <v>1411.8</v>
      </c>
      <c r="E101" s="27">
        <f>SUM('11. S3 DCBP'!U17)/5</f>
        <v>1791.9</v>
      </c>
      <c r="F101" s="27">
        <f>SUM('12. S4 DCBP'!U17)/5</f>
        <v>1145.7299999999996</v>
      </c>
      <c r="G101" s="27">
        <f>SUM('13. S5 DCBP'!U17)/5</f>
        <v>1037.1299999999997</v>
      </c>
      <c r="H101" s="27">
        <f>SUM('14. S6 DCBP'!U17)/5</f>
        <v>928.53000000000031</v>
      </c>
      <c r="I101" s="27">
        <f>SUM('15. S7 DCBP'!U17)/5</f>
        <v>1357.5</v>
      </c>
      <c r="J101" s="27">
        <f>SUM('16. S8 DCBP'!U17)/5</f>
        <v>1357.5</v>
      </c>
    </row>
    <row r="102" spans="1:10" s="28" customFormat="1" x14ac:dyDescent="0.3">
      <c r="A102"/>
      <c r="B102" s="16" t="s">
        <v>20</v>
      </c>
      <c r="C102" s="30">
        <f>SUM('9. S1 DCBP'!U18)/5</f>
        <v>967.92000000000007</v>
      </c>
      <c r="D102" s="30">
        <f>SUM('10. S2 DCBP'!U18)/5</f>
        <v>850.2</v>
      </c>
      <c r="E102" s="27">
        <f>SUM('11. S3 DCBP'!U18)/5</f>
        <v>1079.0999999999999</v>
      </c>
      <c r="F102" s="27">
        <f>SUM('12. S4 DCBP'!U18)/5</f>
        <v>689.96999999999969</v>
      </c>
      <c r="G102" s="27">
        <f>SUM('13. S5 DCBP'!U18)/5</f>
        <v>624.56999999999971</v>
      </c>
      <c r="H102" s="27">
        <f>SUM('14. S6 DCBP'!U18)/5</f>
        <v>559.17000000000007</v>
      </c>
      <c r="I102" s="27">
        <f>SUM('15. S7 DCBP'!U18)/5</f>
        <v>817.5</v>
      </c>
      <c r="J102" s="27">
        <f>SUM('16. S8 DCBP'!U18)/5</f>
        <v>817.5</v>
      </c>
    </row>
    <row r="103" spans="1:10" s="28" customFormat="1" x14ac:dyDescent="0.3">
      <c r="A103"/>
      <c r="B103" s="16" t="s">
        <v>21</v>
      </c>
      <c r="C103" s="30">
        <f>SUM('9. S1 DCBP'!U19)/5</f>
        <v>1056.72</v>
      </c>
      <c r="D103" s="30">
        <f>SUM('10. S2 DCBP'!U19)/5</f>
        <v>928.2</v>
      </c>
      <c r="E103" s="27">
        <f>SUM('11. S3 DCBP'!U19)/5</f>
        <v>1178.0999999999999</v>
      </c>
      <c r="F103" s="27">
        <f>SUM('12. S4 DCBP'!U19)/5</f>
        <v>753.26999999999975</v>
      </c>
      <c r="G103" s="27">
        <f>SUM('13. S5 DCBP'!U19)/5</f>
        <v>681.86999999999966</v>
      </c>
      <c r="H103" s="27">
        <f>SUM('14. S6 DCBP'!U19)/5</f>
        <v>610.47</v>
      </c>
      <c r="I103" s="27">
        <f>SUM('15. S7 DCBP'!U19)/5</f>
        <v>892.5</v>
      </c>
      <c r="J103" s="27">
        <f>SUM('16. S8 DCBP'!U19)/5</f>
        <v>892.5</v>
      </c>
    </row>
    <row r="104" spans="1:10" s="22" customFormat="1" x14ac:dyDescent="0.3">
      <c r="A104" s="26" t="s">
        <v>116</v>
      </c>
      <c r="B104" s="15"/>
      <c r="C104" s="54">
        <f t="shared" ref="C104:J104" si="11">SUM(C101:C103)</f>
        <v>3631.92</v>
      </c>
      <c r="D104" s="54">
        <f t="shared" si="11"/>
        <v>3190.2</v>
      </c>
      <c r="E104" s="54">
        <f t="shared" si="11"/>
        <v>4049.1</v>
      </c>
      <c r="F104" s="54">
        <f t="shared" si="11"/>
        <v>2588.9699999999993</v>
      </c>
      <c r="G104" s="54">
        <f t="shared" si="11"/>
        <v>2343.5699999999988</v>
      </c>
      <c r="H104" s="54">
        <f t="shared" si="11"/>
        <v>2098.17</v>
      </c>
      <c r="I104" s="54">
        <f t="shared" si="11"/>
        <v>3067.5</v>
      </c>
      <c r="J104" s="54">
        <f t="shared" si="11"/>
        <v>3067.5</v>
      </c>
    </row>
    <row r="105" spans="1:10" s="28" customFormat="1" x14ac:dyDescent="0.3">
      <c r="A105"/>
      <c r="B105" s="16"/>
      <c r="C105" s="27"/>
      <c r="D105" s="27"/>
      <c r="E105" s="27"/>
      <c r="F105" s="27"/>
      <c r="G105" s="27"/>
      <c r="H105" s="27"/>
      <c r="I105" s="27"/>
      <c r="J105" s="27"/>
    </row>
    <row r="106" spans="1:10" s="28" customFormat="1" x14ac:dyDescent="0.3">
      <c r="A106" t="s">
        <v>62</v>
      </c>
      <c r="B106" s="16" t="s">
        <v>19</v>
      </c>
      <c r="C106" s="30">
        <f>SUM('9. S1 DCBP'!M31)/5</f>
        <v>1861.8400000000001</v>
      </c>
      <c r="D106" s="30">
        <f>SUM('10. S2 DCBP'!M31)/5</f>
        <v>1396.3799999999997</v>
      </c>
      <c r="E106" s="30">
        <f>SUM('11. S3 DCBP'!M31)/5</f>
        <v>2283.2699999999995</v>
      </c>
      <c r="F106" s="27">
        <f>SUM('12. S4 DCBP'!M31)/5</f>
        <v>1327.19</v>
      </c>
      <c r="G106" s="27">
        <f>SUM('13. S5 DCBP'!M31)/5</f>
        <v>1075.5900000000001</v>
      </c>
      <c r="H106" s="27">
        <f>SUM('14. S6 DCBP'!M31)/5</f>
        <v>805.11999999999966</v>
      </c>
      <c r="I106" s="27">
        <f>SUM('15. S7 DCBP'!M31)/5</f>
        <v>1798.94</v>
      </c>
      <c r="J106" s="27">
        <f>SUM('16. S8 DCBP'!M31)/5</f>
        <v>1798.94</v>
      </c>
    </row>
    <row r="107" spans="1:10" s="28" customFormat="1" x14ac:dyDescent="0.3">
      <c r="A107"/>
      <c r="B107" s="16" t="s">
        <v>20</v>
      </c>
      <c r="C107" s="30">
        <f>SUM('9. S1 DCBP'!M32)/5</f>
        <v>1121.8400000000001</v>
      </c>
      <c r="D107" s="30">
        <f>SUM('10. S2 DCBP'!M32)/5</f>
        <v>841.37999999999988</v>
      </c>
      <c r="E107" s="30">
        <f>SUM('11. S3 DCBP'!M32)/5</f>
        <v>1375.77</v>
      </c>
      <c r="F107" s="27">
        <f>SUM('12. S4 DCBP'!M32)/5</f>
        <v>799.68999999999983</v>
      </c>
      <c r="G107" s="27">
        <f>SUM('13. S5 DCBP'!M32)/5</f>
        <v>648.09000000000015</v>
      </c>
      <c r="H107" s="27">
        <f>SUM('14. S6 DCBP'!M32)/5</f>
        <v>485.11999999999972</v>
      </c>
      <c r="I107" s="27">
        <f>SUM('15. S7 DCBP'!M32)/5</f>
        <v>1083.94</v>
      </c>
      <c r="J107" s="27">
        <f>SUM('16. S8 DCBP'!M32)/5</f>
        <v>1083.94</v>
      </c>
    </row>
    <row r="108" spans="1:10" s="28" customFormat="1" x14ac:dyDescent="0.3">
      <c r="A108"/>
      <c r="B108" s="16" t="s">
        <v>21</v>
      </c>
      <c r="C108" s="30">
        <f>SUM('9. S1 DCBP'!M33)/5</f>
        <v>1213.5999999999999</v>
      </c>
      <c r="D108" s="30">
        <f>SUM('10. S2 DCBP'!M33)/5</f>
        <v>910.2</v>
      </c>
      <c r="E108" s="30">
        <f>SUM('11. S3 DCBP'!M33)/5</f>
        <v>1488.3</v>
      </c>
      <c r="F108" s="27">
        <f>SUM('12. S4 DCBP'!M33)/5</f>
        <v>865.1</v>
      </c>
      <c r="G108" s="27">
        <f>SUM('13. S5 DCBP'!M33)/5</f>
        <v>701.1</v>
      </c>
      <c r="H108" s="27">
        <f>SUM('14. S6 DCBP'!M33)/5</f>
        <v>524.79999999999995</v>
      </c>
      <c r="I108" s="27">
        <f>SUM('15. S7 DCBP'!M33)/5</f>
        <v>1172.5999999999999</v>
      </c>
      <c r="J108" s="27">
        <f>SUM('16. S8 DCBP'!M33)/5</f>
        <v>1172.5999999999999</v>
      </c>
    </row>
    <row r="109" spans="1:10" s="22" customFormat="1" x14ac:dyDescent="0.3">
      <c r="A109" s="26" t="s">
        <v>117</v>
      </c>
      <c r="B109" s="15"/>
      <c r="C109" s="54">
        <f t="shared" ref="C109:J109" si="12">SUM(C106:C108)</f>
        <v>4197.2800000000007</v>
      </c>
      <c r="D109" s="54">
        <f t="shared" si="12"/>
        <v>3147.9599999999991</v>
      </c>
      <c r="E109" s="54">
        <f t="shared" si="12"/>
        <v>5147.3399999999992</v>
      </c>
      <c r="F109" s="54">
        <f t="shared" si="12"/>
        <v>2991.98</v>
      </c>
      <c r="G109" s="54">
        <f t="shared" si="12"/>
        <v>2424.7800000000002</v>
      </c>
      <c r="H109" s="54">
        <f t="shared" si="12"/>
        <v>1815.0399999999993</v>
      </c>
      <c r="I109" s="54">
        <f t="shared" si="12"/>
        <v>4055.48</v>
      </c>
      <c r="J109" s="54">
        <f t="shared" si="12"/>
        <v>4055.48</v>
      </c>
    </row>
    <row r="110" spans="1:10" s="28" customFormat="1" x14ac:dyDescent="0.3">
      <c r="A110"/>
      <c r="B110" s="16"/>
      <c r="C110" s="27"/>
      <c r="D110" s="27"/>
      <c r="E110" s="27"/>
      <c r="F110" s="27"/>
      <c r="G110" s="27"/>
      <c r="H110" s="27"/>
      <c r="I110" s="27"/>
      <c r="J110" s="27"/>
    </row>
    <row r="111" spans="1:10" s="28" customFormat="1" x14ac:dyDescent="0.3">
      <c r="A111" t="s">
        <v>63</v>
      </c>
      <c r="B111" s="16" t="s">
        <v>19</v>
      </c>
      <c r="C111" s="30">
        <f>SUM('9. S1 DCBP'!E46)/5</f>
        <v>2166.7200000000003</v>
      </c>
      <c r="D111" s="30">
        <f>SUM('10. S2 DCBP'!E46)/5</f>
        <v>1332.2400000000002</v>
      </c>
      <c r="E111" s="30">
        <f>SUM('11. S3 DCBP'!E46)/5</f>
        <v>2884.0800000000004</v>
      </c>
      <c r="F111" s="27">
        <f>SUM('12. S4 DCBP'!E46)/5</f>
        <v>1544.5199999999998</v>
      </c>
      <c r="G111" s="27">
        <f>SUM('13. S5 DCBP'!E46)/5</f>
        <v>1098</v>
      </c>
      <c r="H111" s="27">
        <f>SUM('14. S6 DCBP'!E46)/5</f>
        <v>732</v>
      </c>
      <c r="I111" s="27">
        <f>SUM('15. S7 DCBP'!E46)/5</f>
        <v>2349.7199999999998</v>
      </c>
      <c r="J111" s="27">
        <f>SUM('16. S8 DCBP'!E46)/5</f>
        <v>2349.7199999999998</v>
      </c>
    </row>
    <row r="112" spans="1:10" s="28" customFormat="1" x14ac:dyDescent="0.3">
      <c r="A112"/>
      <c r="B112" s="16" t="s">
        <v>20</v>
      </c>
      <c r="C112" s="30">
        <f>SUM('9. S1 DCBP'!E47)/5</f>
        <v>1397.1200000000003</v>
      </c>
      <c r="D112" s="30">
        <f>SUM('10. S2 DCBP'!E47)/5</f>
        <v>859.04000000000019</v>
      </c>
      <c r="E112" s="30">
        <f>SUM('11. S3 DCBP'!E47)/5</f>
        <v>1859.6799999999998</v>
      </c>
      <c r="F112" s="27">
        <f>SUM('12. S4 DCBP'!E47)/5</f>
        <v>995.91999999999973</v>
      </c>
      <c r="G112" s="27">
        <f>SUM('13. S5 DCBP'!E47)/5</f>
        <v>708</v>
      </c>
      <c r="H112" s="27">
        <f>SUM('14. S6 DCBP'!E47)/5</f>
        <v>472</v>
      </c>
      <c r="I112" s="27">
        <f>SUM('15. S7 DCBP'!E47)/5</f>
        <v>1515.1199999999997</v>
      </c>
      <c r="J112" s="27">
        <f>SUM('16. S8 DCBP'!E47)/5</f>
        <v>1515.1199999999997</v>
      </c>
    </row>
    <row r="113" spans="1:10" s="28" customFormat="1" x14ac:dyDescent="0.3">
      <c r="A113"/>
      <c r="B113" s="16" t="s">
        <v>21</v>
      </c>
      <c r="C113" s="30">
        <f>SUM('9. S1 DCBP'!E48)/5</f>
        <v>1408.9599999999998</v>
      </c>
      <c r="D113" s="30">
        <f>SUM('10. S2 DCBP'!E48)/5</f>
        <v>866.32000000000039</v>
      </c>
      <c r="E113" s="30">
        <f>SUM('11. S3 DCBP'!E48)/5</f>
        <v>1875.44</v>
      </c>
      <c r="F113" s="27">
        <f>SUM('12. S4 DCBP'!E48)/5</f>
        <v>1004.3599999999999</v>
      </c>
      <c r="G113" s="27">
        <f>SUM('13. S5 DCBP'!E48)/5</f>
        <v>714</v>
      </c>
      <c r="H113" s="27">
        <f>SUM('14. S6 DCBP'!E48)/5</f>
        <v>476</v>
      </c>
      <c r="I113" s="27">
        <f>SUM('15. S7 DCBP'!E48)/5</f>
        <v>1527.9599999999998</v>
      </c>
      <c r="J113" s="27">
        <f>SUM('16. S8 DCBP'!E48)/5</f>
        <v>1527.9599999999998</v>
      </c>
    </row>
    <row r="114" spans="1:10" s="22" customFormat="1" x14ac:dyDescent="0.3">
      <c r="A114" s="26" t="s">
        <v>118</v>
      </c>
      <c r="B114" s="15"/>
      <c r="C114" s="54">
        <f t="shared" ref="C114:J114" si="13">SUM(C111:C113)</f>
        <v>4972.8</v>
      </c>
      <c r="D114" s="54">
        <f t="shared" si="13"/>
        <v>3057.6000000000013</v>
      </c>
      <c r="E114" s="54">
        <f t="shared" si="13"/>
        <v>6619.2000000000007</v>
      </c>
      <c r="F114" s="54">
        <f t="shared" si="13"/>
        <v>3544.7999999999993</v>
      </c>
      <c r="G114" s="54">
        <f t="shared" si="13"/>
        <v>2520</v>
      </c>
      <c r="H114" s="54">
        <f t="shared" si="13"/>
        <v>1680</v>
      </c>
      <c r="I114" s="54">
        <f t="shared" si="13"/>
        <v>5392.7999999999993</v>
      </c>
      <c r="J114" s="54">
        <f t="shared" si="13"/>
        <v>5392.7999999999993</v>
      </c>
    </row>
    <row r="115" spans="1:10" s="28" customFormat="1" x14ac:dyDescent="0.3">
      <c r="A115"/>
      <c r="B115" s="16"/>
      <c r="C115" s="27"/>
      <c r="D115" s="27"/>
      <c r="E115" s="27"/>
      <c r="F115" s="27"/>
      <c r="G115" s="27"/>
      <c r="H115" s="27"/>
      <c r="I115" s="27"/>
      <c r="J115" s="27"/>
    </row>
    <row r="116" spans="1:10" s="28" customFormat="1" x14ac:dyDescent="0.3">
      <c r="A116" t="s">
        <v>109</v>
      </c>
      <c r="B116" s="16" t="s">
        <v>19</v>
      </c>
      <c r="C116" s="30">
        <f>SUM('9. S1 DCBP'!U46)/5</f>
        <v>2462.7200000000003</v>
      </c>
      <c r="D116" s="30">
        <f>SUM('10. S2 DCBP'!U46)/5</f>
        <v>1173.1199999999997</v>
      </c>
      <c r="E116" s="30">
        <f>SUM('11. S3 DCBP'!U46)/5</f>
        <v>3527.6800000000003</v>
      </c>
      <c r="F116" s="27">
        <f>SUM('12. S4 DCBP'!U46)/5</f>
        <v>1755.5199999999998</v>
      </c>
      <c r="G116" s="27">
        <f>SUM('13. S5 DCBP'!U46)/5</f>
        <v>1064.9600000000005</v>
      </c>
      <c r="H116" s="27">
        <f>SUM('14. S6 DCBP'!U46)/5</f>
        <v>832</v>
      </c>
      <c r="I116" s="27">
        <f>SUM('15. S7 DCBP'!U46)/5</f>
        <v>2945.2799999999997</v>
      </c>
      <c r="J116" s="27">
        <f>SUM('16. S8 DCBP'!U46)/5</f>
        <v>2945.2799999999997</v>
      </c>
    </row>
    <row r="117" spans="1:10" s="28" customFormat="1" x14ac:dyDescent="0.3">
      <c r="A117"/>
      <c r="B117" s="16" t="s">
        <v>20</v>
      </c>
      <c r="C117" s="30">
        <f>SUM('9. S1 DCBP'!U47)/5</f>
        <v>1622.0800000000004</v>
      </c>
      <c r="D117" s="30">
        <f>SUM('10. S2 DCBP'!U47)/5</f>
        <v>772.68000000000029</v>
      </c>
      <c r="E117" s="30">
        <f>SUM('11. S3 DCBP'!U47)/5</f>
        <v>2323.52</v>
      </c>
      <c r="F117" s="27">
        <f>SUM('12. S4 DCBP'!U47)/5</f>
        <v>1156.2799999999995</v>
      </c>
      <c r="G117" s="27">
        <f>SUM('13. S5 DCBP'!U47)/5</f>
        <v>701.44000000000017</v>
      </c>
      <c r="H117" s="27">
        <f>SUM('14. S6 DCBP'!U47)/5</f>
        <v>548</v>
      </c>
      <c r="I117" s="27">
        <f>SUM('15. S7 DCBP'!U47)/5</f>
        <v>1939.9199999999996</v>
      </c>
      <c r="J117" s="27">
        <f>SUM('16. S8 DCBP'!U47)/5</f>
        <v>1939.9199999999996</v>
      </c>
    </row>
    <row r="118" spans="1:10" s="28" customFormat="1" x14ac:dyDescent="0.3">
      <c r="A118"/>
      <c r="B118" s="16" t="s">
        <v>21</v>
      </c>
      <c r="C118" s="30">
        <f>SUM('9. S1 DCBP'!U48)/5</f>
        <v>1604.3200000000004</v>
      </c>
      <c r="D118" s="30">
        <f>SUM('10. S2 DCBP'!U48)/5</f>
        <v>764.22000000000048</v>
      </c>
      <c r="E118" s="30">
        <f>SUM('11. S3 DCBP'!U48)/5</f>
        <v>2298.0800000000004</v>
      </c>
      <c r="F118" s="27">
        <f>SUM('12. S4 DCBP'!U48)/5</f>
        <v>1143.6199999999997</v>
      </c>
      <c r="G118" s="27">
        <f>SUM('13. S5 DCBP'!U48)/5</f>
        <v>693.75999999999988</v>
      </c>
      <c r="H118" s="27">
        <f>SUM('14. S6 DCBP'!U48)/5</f>
        <v>542</v>
      </c>
      <c r="I118" s="27">
        <f>SUM('15. S7 DCBP'!U48)/5</f>
        <v>1918.6799999999996</v>
      </c>
      <c r="J118" s="27">
        <f>SUM('16. S8 DCBP'!U48)/5</f>
        <v>1918.6799999999996</v>
      </c>
    </row>
    <row r="119" spans="1:10" s="22" customFormat="1" x14ac:dyDescent="0.3">
      <c r="A119" s="26" t="s">
        <v>119</v>
      </c>
      <c r="B119" s="15"/>
      <c r="C119" s="54">
        <f t="shared" ref="C119:J119" si="14">SUM(C116:C118)</f>
        <v>5689.1200000000008</v>
      </c>
      <c r="D119" s="54">
        <f t="shared" si="14"/>
        <v>2710.0200000000004</v>
      </c>
      <c r="E119" s="54">
        <f t="shared" si="14"/>
        <v>8149.2800000000007</v>
      </c>
      <c r="F119" s="54">
        <f t="shared" si="14"/>
        <v>4055.4199999999992</v>
      </c>
      <c r="G119" s="54">
        <f t="shared" si="14"/>
        <v>2460.1600000000003</v>
      </c>
      <c r="H119" s="54">
        <f t="shared" si="14"/>
        <v>1922</v>
      </c>
      <c r="I119" s="54">
        <f t="shared" si="14"/>
        <v>6803.8799999999983</v>
      </c>
      <c r="J119" s="54">
        <f t="shared" si="14"/>
        <v>6803.8799999999983</v>
      </c>
    </row>
    <row r="121" spans="1:10" x14ac:dyDescent="0.3">
      <c r="A121" t="s">
        <v>64</v>
      </c>
      <c r="B121" s="16" t="s">
        <v>19</v>
      </c>
      <c r="C121" s="30">
        <f>SUM('9. S1 DCBP'!G17)/2</f>
        <v>465.74283774609648</v>
      </c>
      <c r="D121" s="30">
        <f>SUM('10. S2 DCBP'!G17)/2</f>
        <v>465.74283774609648</v>
      </c>
      <c r="E121" s="30">
        <f>SUM('11. S3 DCBP'!G17)/2</f>
        <v>465.74283774609648</v>
      </c>
      <c r="F121" s="30">
        <f>SUM('12. S4 DCBP'!G17)/2</f>
        <v>371.14358974358959</v>
      </c>
      <c r="G121" s="30">
        <f>SUM('13. S5 DCBP'!G17)/2</f>
        <v>371.14358974358959</v>
      </c>
      <c r="H121" s="30">
        <f>SUM('14. S6 DCBP'!G17)/2</f>
        <v>371.14358974358959</v>
      </c>
      <c r="I121" s="30">
        <f>SUM('15. S7 DCBP'!G17)/2</f>
        <v>371.14358974358959</v>
      </c>
      <c r="J121" s="30">
        <f>SUM('16. S8 DCBP'!G17)/2</f>
        <v>371.14358974358959</v>
      </c>
    </row>
    <row r="122" spans="1:10" x14ac:dyDescent="0.3">
      <c r="B122" s="16" t="s">
        <v>20</v>
      </c>
      <c r="C122" s="30">
        <f>SUM('9. S1 DCBP'!G18)/2</f>
        <v>286.0991717583164</v>
      </c>
      <c r="D122" s="30">
        <f>SUM('10. S2 DCBP'!G18)/2</f>
        <v>286.0991717583164</v>
      </c>
      <c r="E122" s="30">
        <f>SUM('11. S3 DCBP'!G18)/2</f>
        <v>286.0991717583164</v>
      </c>
      <c r="F122" s="30">
        <f>SUM('12. S4 DCBP'!G18)/2</f>
        <v>227.98820512820504</v>
      </c>
      <c r="G122" s="30">
        <f>SUM('13. S5 DCBP'!G18)/2</f>
        <v>227.98820512820504</v>
      </c>
      <c r="H122" s="30">
        <f>SUM('14. S6 DCBP'!G18)/2</f>
        <v>227.98820512820504</v>
      </c>
      <c r="I122" s="30">
        <f>SUM('15. S7 DCBP'!G18)/2</f>
        <v>227.98820512820504</v>
      </c>
      <c r="J122" s="30">
        <f>SUM('16. S8 DCBP'!G18)/2</f>
        <v>227.98820512820504</v>
      </c>
    </row>
    <row r="123" spans="1:10" x14ac:dyDescent="0.3">
      <c r="B123" s="16" t="s">
        <v>21</v>
      </c>
      <c r="C123" s="30">
        <f>SUM('9. S1 DCBP'!G19)/2</f>
        <v>300.35660556687037</v>
      </c>
      <c r="D123" s="30">
        <f>SUM('10. S2 DCBP'!G19)/2</f>
        <v>300.35660556687037</v>
      </c>
      <c r="E123" s="30">
        <f>SUM('11. S3 DCBP'!G19)/2</f>
        <v>300.35660556687037</v>
      </c>
      <c r="F123" s="30">
        <f>SUM('12. S4 DCBP'!G19)/2</f>
        <v>239.34974358974353</v>
      </c>
      <c r="G123" s="30">
        <f>SUM('13. S5 DCBP'!G19)/2</f>
        <v>239.34974358974353</v>
      </c>
      <c r="H123" s="30">
        <f>SUM('14. S6 DCBP'!G19)/2</f>
        <v>239.34974358974353</v>
      </c>
      <c r="I123" s="30">
        <f>SUM('15. S7 DCBP'!G19)/2</f>
        <v>239.34974358974353</v>
      </c>
      <c r="J123" s="30">
        <f>SUM('16. S8 DCBP'!G19)/2</f>
        <v>239.34974358974353</v>
      </c>
    </row>
    <row r="124" spans="1:10" s="26" customFormat="1" x14ac:dyDescent="0.3">
      <c r="A124" s="57" t="s">
        <v>125</v>
      </c>
      <c r="B124" s="57"/>
      <c r="C124" s="58">
        <f t="shared" ref="C124:J124" si="15">SUM(C121:C123)</f>
        <v>1052.1986150712833</v>
      </c>
      <c r="D124" s="58">
        <f t="shared" si="15"/>
        <v>1052.1986150712833</v>
      </c>
      <c r="E124" s="58">
        <f t="shared" si="15"/>
        <v>1052.1986150712833</v>
      </c>
      <c r="F124" s="58">
        <f t="shared" si="15"/>
        <v>838.48153846153821</v>
      </c>
      <c r="G124" s="58">
        <f t="shared" si="15"/>
        <v>838.48153846153821</v>
      </c>
      <c r="H124" s="58">
        <f t="shared" si="15"/>
        <v>838.48153846153821</v>
      </c>
      <c r="I124" s="58">
        <f t="shared" si="15"/>
        <v>838.48153846153821</v>
      </c>
      <c r="J124" s="58">
        <f t="shared" si="15"/>
        <v>838.48153846153821</v>
      </c>
    </row>
    <row r="125" spans="1:10" x14ac:dyDescent="0.3">
      <c r="A125" s="49"/>
      <c r="B125" s="49"/>
      <c r="C125" s="56"/>
      <c r="D125" s="56"/>
      <c r="E125" s="56"/>
      <c r="F125" s="56"/>
      <c r="G125" s="56"/>
      <c r="H125" s="56"/>
      <c r="I125" s="56"/>
      <c r="J125" s="56"/>
    </row>
    <row r="126" spans="1:10" x14ac:dyDescent="0.3">
      <c r="A126" s="49" t="s">
        <v>65</v>
      </c>
      <c r="B126" s="55" t="s">
        <v>19</v>
      </c>
      <c r="C126" s="56">
        <f>SUM('9. S1 DCBP'!W17)/5</f>
        <v>516.11910386965394</v>
      </c>
      <c r="D126" s="56">
        <f>SUM('10. S2 DCBP'!W17)/5</f>
        <v>499.78449612403108</v>
      </c>
      <c r="E126" s="56">
        <f>SUM('11. S3 DCBP'!W17)/5</f>
        <v>512.88501070663801</v>
      </c>
      <c r="F126" s="56">
        <f>SUM('12. S4 DCBP'!W17)/5</f>
        <v>411.28769230769223</v>
      </c>
      <c r="G126" s="56">
        <f>SUM('13. S5 DCBP'!W17)/5</f>
        <v>388.51836772983097</v>
      </c>
      <c r="H126" s="56">
        <f>SUM('14. S6 DCBP'!W17)/5</f>
        <v>362.35317073170734</v>
      </c>
      <c r="I126" s="56">
        <f>SUM('15. S7 DCBP'!W17)/5</f>
        <v>529.7560975609756</v>
      </c>
      <c r="J126" s="56">
        <f>SUM('16. S8 DCBP'!W17)/5</f>
        <v>442.74258760107824</v>
      </c>
    </row>
    <row r="127" spans="1:10" x14ac:dyDescent="0.3">
      <c r="A127" s="49"/>
      <c r="B127" s="55" t="s">
        <v>20</v>
      </c>
      <c r="C127" s="56">
        <f>SUM('9. S1 DCBP'!W18)/5</f>
        <v>310.81205702647668</v>
      </c>
      <c r="D127" s="56">
        <f>SUM('10. S2 DCBP'!W18)/5</f>
        <v>300.9751937984496</v>
      </c>
      <c r="E127" s="56">
        <f>SUM('11. S3 DCBP'!W18)/5</f>
        <v>308.86445396145609</v>
      </c>
      <c r="F127" s="56">
        <f>SUM('12. S4 DCBP'!W18)/5</f>
        <v>247.68153846153837</v>
      </c>
      <c r="G127" s="56">
        <f>SUM('13. S5 DCBP'!W18)/5</f>
        <v>233.96962476547833</v>
      </c>
      <c r="H127" s="56">
        <f>SUM('14. S6 DCBP'!W18)/5</f>
        <v>218.21268292682925</v>
      </c>
      <c r="I127" s="56">
        <f>SUM('15. S7 DCBP'!W18)/5</f>
        <v>319.02439024390242</v>
      </c>
      <c r="J127" s="56">
        <f>SUM('16. S8 DCBP'!W18)/5</f>
        <v>266.6239892183288</v>
      </c>
    </row>
    <row r="128" spans="1:10" x14ac:dyDescent="0.3">
      <c r="A128" s="49"/>
      <c r="B128" s="55" t="s">
        <v>21</v>
      </c>
      <c r="C128" s="56">
        <f>SUM('9. S1 DCBP'!W19)/5</f>
        <v>339.32692464358462</v>
      </c>
      <c r="D128" s="56">
        <f>SUM('10. S2 DCBP'!W19)/5</f>
        <v>328.58759689922482</v>
      </c>
      <c r="E128" s="56">
        <f>SUM('11. S3 DCBP'!W19)/5</f>
        <v>337.20064239828696</v>
      </c>
      <c r="F128" s="56">
        <f>SUM('12. S4 DCBP'!W19)/5</f>
        <v>270.40461538461534</v>
      </c>
      <c r="G128" s="56">
        <f>SUM('13. S5 DCBP'!W19)/5</f>
        <v>255.43472795497172</v>
      </c>
      <c r="H128" s="56">
        <f>SUM('14. S6 DCBP'!W19)/5</f>
        <v>238.23219512195124</v>
      </c>
      <c r="I128" s="56">
        <f>SUM('15. S7 DCBP'!W19)/5</f>
        <v>348.29268292682929</v>
      </c>
      <c r="J128" s="56">
        <f>SUM('16. S8 DCBP'!W19)/5</f>
        <v>291.08490566037733</v>
      </c>
    </row>
    <row r="129" spans="1:10" s="26" customFormat="1" x14ac:dyDescent="0.3">
      <c r="A129" s="57" t="s">
        <v>126</v>
      </c>
      <c r="B129" s="57"/>
      <c r="C129" s="58">
        <f t="shared" ref="C129:J129" si="16">SUM(C126:C128)</f>
        <v>1166.2580855397152</v>
      </c>
      <c r="D129" s="58">
        <f t="shared" si="16"/>
        <v>1129.3472868217054</v>
      </c>
      <c r="E129" s="58">
        <f t="shared" si="16"/>
        <v>1158.950107066381</v>
      </c>
      <c r="F129" s="58">
        <f t="shared" si="16"/>
        <v>929.37384615384588</v>
      </c>
      <c r="G129" s="58">
        <f t="shared" si="16"/>
        <v>877.92272045028108</v>
      </c>
      <c r="H129" s="58">
        <f t="shared" si="16"/>
        <v>818.79804878048776</v>
      </c>
      <c r="I129" s="58">
        <f t="shared" si="16"/>
        <v>1197.0731707317073</v>
      </c>
      <c r="J129" s="58">
        <f t="shared" si="16"/>
        <v>1000.4514824797844</v>
      </c>
    </row>
    <row r="130" spans="1:10" x14ac:dyDescent="0.3">
      <c r="A130" s="49"/>
      <c r="B130" s="49"/>
      <c r="C130" s="56"/>
      <c r="D130" s="56"/>
      <c r="E130" s="56"/>
      <c r="F130" s="56"/>
      <c r="G130" s="56"/>
      <c r="H130" s="56"/>
      <c r="I130" s="56"/>
      <c r="J130" s="56"/>
    </row>
    <row r="131" spans="1:10" x14ac:dyDescent="0.3">
      <c r="A131" s="49" t="s">
        <v>66</v>
      </c>
      <c r="B131" s="55" t="s">
        <v>19</v>
      </c>
      <c r="C131" s="56">
        <f>SUM('9. S1 DCBP'!O31)/5</f>
        <v>597.86172437203004</v>
      </c>
      <c r="D131" s="56">
        <f>SUM('10. S2 DCBP'!O31)/5</f>
        <v>538.65272727272713</v>
      </c>
      <c r="E131" s="56">
        <f>SUM('11. S3 DCBP'!O31)/5</f>
        <v>569.10333333333324</v>
      </c>
      <c r="F131" s="56">
        <f>SUM('12. S4 DCBP'!O31)/5</f>
        <v>476.42717948717961</v>
      </c>
      <c r="G131" s="56">
        <f>SUM('13. S5 DCBP'!O31)/5</f>
        <v>419.74243902439031</v>
      </c>
      <c r="H131" s="56">
        <f>SUM('14. S6 DCBP'!O31)/5</f>
        <v>338.11303944315534</v>
      </c>
      <c r="I131" s="56">
        <f>SUM('15. S7 DCBP'!O31)/5</f>
        <v>755.47132250580057</v>
      </c>
      <c r="J131" s="56">
        <f>SUM('16. S8 DCBP'!O31)/5</f>
        <v>524.0002409638555</v>
      </c>
    </row>
    <row r="132" spans="1:10" x14ac:dyDescent="0.3">
      <c r="A132" s="49"/>
      <c r="B132" s="55" t="s">
        <v>20</v>
      </c>
      <c r="C132" s="56">
        <f>SUM('9. S1 DCBP'!O32)/5</f>
        <v>360.23782756279707</v>
      </c>
      <c r="D132" s="56">
        <f>SUM('10. S2 DCBP'!O32)/5</f>
        <v>324.56181818181813</v>
      </c>
      <c r="E132" s="56">
        <f>SUM('11. S3 DCBP'!O32)/5</f>
        <v>342.90963963963969</v>
      </c>
      <c r="F132" s="56">
        <f>SUM('12. S4 DCBP'!O32)/5</f>
        <v>287.06820512820502</v>
      </c>
      <c r="G132" s="56">
        <f>SUM('13. S5 DCBP'!O32)/5</f>
        <v>252.91317073170734</v>
      </c>
      <c r="H132" s="56">
        <f>SUM('14. S6 DCBP'!O32)/5</f>
        <v>203.72788863109037</v>
      </c>
      <c r="I132" s="56">
        <f>SUM('15. S7 DCBP'!O32)/5</f>
        <v>455.20450116009289</v>
      </c>
      <c r="J132" s="56">
        <f>SUM('16. S8 DCBP'!O32)/5</f>
        <v>315.73305457122615</v>
      </c>
    </row>
    <row r="133" spans="1:10" x14ac:dyDescent="0.3">
      <c r="A133" s="49"/>
      <c r="B133" s="55" t="s">
        <v>21</v>
      </c>
      <c r="C133" s="56">
        <f>SUM('9. S1 DCBP'!O33)/5</f>
        <v>389.70319076714185</v>
      </c>
      <c r="D133" s="56">
        <f>SUM('10. S2 DCBP'!O33)/5</f>
        <v>351.10909090909092</v>
      </c>
      <c r="E133" s="56">
        <f>SUM('11. S3 DCBP'!O33)/5</f>
        <v>370.95765765765771</v>
      </c>
      <c r="F133" s="56">
        <f>SUM('12. S4 DCBP'!O33)/5</f>
        <v>310.54871794871798</v>
      </c>
      <c r="G133" s="56">
        <f>SUM('13. S5 DCBP'!O33)/5</f>
        <v>273.60000000000002</v>
      </c>
      <c r="H133" s="56">
        <f>SUM('14. S6 DCBP'!O33)/5</f>
        <v>220.39164733178654</v>
      </c>
      <c r="I133" s="56">
        <f>SUM('15. S7 DCBP'!O33)/5</f>
        <v>492.43758700696054</v>
      </c>
      <c r="J133" s="56">
        <f>SUM('16. S8 DCBP'!O33)/5</f>
        <v>341.55818568391203</v>
      </c>
    </row>
    <row r="134" spans="1:10" s="26" customFormat="1" x14ac:dyDescent="0.3">
      <c r="A134" s="57" t="s">
        <v>127</v>
      </c>
      <c r="B134" s="57"/>
      <c r="C134" s="58">
        <f t="shared" ref="C134:J134" si="17">SUM(C131:C133)</f>
        <v>1347.802742701969</v>
      </c>
      <c r="D134" s="58">
        <f t="shared" si="17"/>
        <v>1214.3236363636361</v>
      </c>
      <c r="E134" s="58">
        <f t="shared" si="17"/>
        <v>1282.9706306306307</v>
      </c>
      <c r="F134" s="58">
        <f t="shared" si="17"/>
        <v>1074.0441025641026</v>
      </c>
      <c r="G134" s="58">
        <f t="shared" si="17"/>
        <v>946.25560975609767</v>
      </c>
      <c r="H134" s="58">
        <f t="shared" si="17"/>
        <v>762.23257540603231</v>
      </c>
      <c r="I134" s="58">
        <f t="shared" si="17"/>
        <v>1703.1134106728539</v>
      </c>
      <c r="J134" s="58">
        <f t="shared" si="17"/>
        <v>1181.2914812189938</v>
      </c>
    </row>
    <row r="135" spans="1:10" x14ac:dyDescent="0.3">
      <c r="A135" s="49"/>
      <c r="B135" s="49"/>
      <c r="C135" s="56"/>
      <c r="D135" s="56"/>
      <c r="E135" s="56"/>
      <c r="F135" s="56"/>
      <c r="G135" s="56"/>
      <c r="H135" s="56"/>
      <c r="I135" s="56"/>
      <c r="J135" s="56"/>
    </row>
    <row r="136" spans="1:10" x14ac:dyDescent="0.3">
      <c r="A136" s="49" t="s">
        <v>67</v>
      </c>
      <c r="B136" s="55" t="s">
        <v>19</v>
      </c>
      <c r="C136" s="56">
        <f>SUM('9. S1 DCBP'!G46)/5</f>
        <v>695.76276985743402</v>
      </c>
      <c r="D136" s="56">
        <f>SUM('10. S2 DCBP'!G46)/5</f>
        <v>553.60762127410885</v>
      </c>
      <c r="E136" s="56">
        <f>SUM('11. S3 DCBP'!G46)/5</f>
        <v>607.77376479873715</v>
      </c>
      <c r="F136" s="56">
        <f>SUM('12. S4 DCBP'!G46)/5</f>
        <v>554.44307692307689</v>
      </c>
      <c r="G136" s="56">
        <f>SUM('13. S5 DCBP'!G46)/5</f>
        <v>444.81737061273054</v>
      </c>
      <c r="H136" s="56">
        <f>SUM('14. S6 DCBP'!G46)/5</f>
        <v>328.02649006622516</v>
      </c>
      <c r="I136" s="56">
        <f>SUM('15. S7 DCBP'!G46)/5</f>
        <v>1052.9650331125827</v>
      </c>
      <c r="J136" s="56">
        <f>SUM('16. S8 DCBP'!G46)/5</f>
        <v>598.81090909090926</v>
      </c>
    </row>
    <row r="137" spans="1:10" x14ac:dyDescent="0.3">
      <c r="A137" s="49"/>
      <c r="B137" s="55" t="s">
        <v>20</v>
      </c>
      <c r="C137" s="56">
        <f>SUM('9. S1 DCBP'!G47)/5</f>
        <v>448.63391717583181</v>
      </c>
      <c r="D137" s="56">
        <f>SUM('10. S2 DCBP'!G47)/5</f>
        <v>356.97103448275868</v>
      </c>
      <c r="E137" s="56">
        <f>SUM('11. S3 DCBP'!G47)/5</f>
        <v>391.89783741120738</v>
      </c>
      <c r="F137" s="56">
        <f>SUM('12. S4 DCBP'!G47)/5</f>
        <v>357.50974358974355</v>
      </c>
      <c r="G137" s="56">
        <f>SUM('13. S5 DCBP'!G47)/5</f>
        <v>286.82212968471151</v>
      </c>
      <c r="H137" s="56">
        <f>SUM('14. S6 DCBP'!G47)/5</f>
        <v>211.51434878587196</v>
      </c>
      <c r="I137" s="56">
        <f>SUM('15. S7 DCBP'!G47)/5</f>
        <v>678.9610596026489</v>
      </c>
      <c r="J137" s="56">
        <f>SUM('16. S8 DCBP'!G47)/5</f>
        <v>386.11850968703419</v>
      </c>
    </row>
    <row r="138" spans="1:10" x14ac:dyDescent="0.3">
      <c r="A138" s="49"/>
      <c r="B138" s="55" t="s">
        <v>21</v>
      </c>
      <c r="C138" s="56">
        <f>SUM('9. S1 DCBP'!G48)/5</f>
        <v>452.43589952477942</v>
      </c>
      <c r="D138" s="56">
        <f>SUM('10. S2 DCBP'!G48)/5</f>
        <v>359.99621274108733</v>
      </c>
      <c r="E138" s="56">
        <f>SUM('11. S3 DCBP'!G48)/5</f>
        <v>395.21900552486187</v>
      </c>
      <c r="F138" s="56">
        <f>SUM('12. S4 DCBP'!G48)/5</f>
        <v>360.53948717948714</v>
      </c>
      <c r="G138" s="56">
        <f>SUM('13. S5 DCBP'!G48)/5</f>
        <v>289.25282569898872</v>
      </c>
      <c r="H138" s="56">
        <f>SUM('14. S6 DCBP'!G48)/5</f>
        <v>213.30684326710815</v>
      </c>
      <c r="I138" s="56">
        <f>SUM('15. S7 DCBP'!G48)/5</f>
        <v>684.71496688741718</v>
      </c>
      <c r="J138" s="56">
        <f>SUM('16. S8 DCBP'!G48)/5</f>
        <v>389.39070044709388</v>
      </c>
    </row>
    <row r="139" spans="1:10" s="26" customFormat="1" x14ac:dyDescent="0.3">
      <c r="A139" s="57" t="s">
        <v>128</v>
      </c>
      <c r="B139" s="57"/>
      <c r="C139" s="58">
        <f t="shared" ref="C139:J139" si="18">SUM(C136:C138)</f>
        <v>1596.8325865580453</v>
      </c>
      <c r="D139" s="58">
        <f t="shared" si="18"/>
        <v>1270.5748684979549</v>
      </c>
      <c r="E139" s="58">
        <f t="shared" si="18"/>
        <v>1394.8906077348063</v>
      </c>
      <c r="F139" s="58">
        <f t="shared" si="18"/>
        <v>1272.4923076923076</v>
      </c>
      <c r="G139" s="58">
        <f t="shared" si="18"/>
        <v>1020.8923259964308</v>
      </c>
      <c r="H139" s="58">
        <f t="shared" si="18"/>
        <v>752.84768211920527</v>
      </c>
      <c r="I139" s="58">
        <f t="shared" si="18"/>
        <v>2416.641059602649</v>
      </c>
      <c r="J139" s="58">
        <f t="shared" si="18"/>
        <v>1374.3201192250374</v>
      </c>
    </row>
    <row r="140" spans="1:10" x14ac:dyDescent="0.3">
      <c r="A140" s="49"/>
      <c r="B140" s="49"/>
      <c r="C140" s="56"/>
      <c r="D140" s="56"/>
      <c r="E140" s="56"/>
      <c r="F140" s="56"/>
      <c r="G140" s="56"/>
      <c r="H140" s="56"/>
      <c r="I140" s="56"/>
      <c r="J140" s="56"/>
    </row>
    <row r="141" spans="1:10" x14ac:dyDescent="0.3">
      <c r="A141" s="49" t="s">
        <v>68</v>
      </c>
      <c r="B141" s="55" t="s">
        <v>19</v>
      </c>
      <c r="C141" s="56">
        <f>SUM('9. S1 DCBP'!W46)/5</f>
        <v>790.81232858112708</v>
      </c>
      <c r="D141" s="56">
        <f>SUM('10. S2 DCBP'!W46)/5</f>
        <v>520.66171301446036</v>
      </c>
      <c r="E141" s="56">
        <f>SUM('11. S3 DCBP'!W46)/5</f>
        <v>600.14473029045655</v>
      </c>
      <c r="F141" s="56">
        <f>SUM('12. S4 DCBP'!W46)/5</f>
        <v>630.18666666666672</v>
      </c>
      <c r="G141" s="56">
        <f>SUM('13. S5 DCBP'!W46)/5</f>
        <v>447.23378190255244</v>
      </c>
      <c r="H141" s="56">
        <f>SUM('14. S6 DCBP'!W46)/5</f>
        <v>395.02521008403357</v>
      </c>
      <c r="I141" s="56">
        <f>SUM('15. S7 DCBP'!W46)/5</f>
        <v>1398.3892436974788</v>
      </c>
      <c r="J141" s="56">
        <f>SUM('16. S8 DCBP'!W46)/5</f>
        <v>638.8743617854343</v>
      </c>
    </row>
    <row r="142" spans="1:10" x14ac:dyDescent="0.3">
      <c r="A142" s="49"/>
      <c r="B142" s="55" t="s">
        <v>20</v>
      </c>
      <c r="C142" s="56">
        <f>SUM('9. S1 DCBP'!W47)/5</f>
        <v>520.87158180583867</v>
      </c>
      <c r="D142" s="56">
        <f>SUM('10. S2 DCBP'!W47)/5</f>
        <v>342.9358398220246</v>
      </c>
      <c r="E142" s="56">
        <f>SUM('11. S3 DCBP'!W47)/5</f>
        <v>395.28763485477174</v>
      </c>
      <c r="F142" s="56">
        <f>SUM('12. S4 DCBP'!W47)/5</f>
        <v>415.07487179487168</v>
      </c>
      <c r="G142" s="56">
        <f>SUM('13. S5 DCBP'!W47)/5</f>
        <v>294.57225058004644</v>
      </c>
      <c r="H142" s="56">
        <f>SUM('14. S6 DCBP'!W47)/5</f>
        <v>260.18487394957981</v>
      </c>
      <c r="I142" s="56">
        <f>SUM('15. S7 DCBP'!W47)/5</f>
        <v>921.05445378151239</v>
      </c>
      <c r="J142" s="56">
        <f>SUM('16. S8 DCBP'!W47)/5</f>
        <v>420.79705559906017</v>
      </c>
    </row>
    <row r="143" spans="1:10" x14ac:dyDescent="0.3">
      <c r="A143" s="49"/>
      <c r="B143" s="55" t="s">
        <v>21</v>
      </c>
      <c r="C143" s="56">
        <f>SUM('9. S1 DCBP'!W48)/5</f>
        <v>515.16860828241693</v>
      </c>
      <c r="D143" s="56">
        <f>SUM('10. S2 DCBP'!W48)/5</f>
        <v>339.18106785317042</v>
      </c>
      <c r="E143" s="56">
        <f>SUM('11. S3 DCBP'!W48)/5</f>
        <v>390.95966804979253</v>
      </c>
      <c r="F143" s="56">
        <f>SUM('12. S4 DCBP'!W48)/5</f>
        <v>410.53025641025636</v>
      </c>
      <c r="G143" s="56">
        <f>SUM('13. S5 DCBP'!W48)/5</f>
        <v>291.34700696055677</v>
      </c>
      <c r="H143" s="56">
        <f>SUM('14. S6 DCBP'!W48)/5</f>
        <v>257.33613445378148</v>
      </c>
      <c r="I143" s="56">
        <f>SUM('15. S7 DCBP'!W48)/5</f>
        <v>910.96991596638634</v>
      </c>
      <c r="J143" s="56">
        <f>SUM('16. S8 DCBP'!W48)/5</f>
        <v>416.18978856695355</v>
      </c>
    </row>
    <row r="144" spans="1:10" s="26" customFormat="1" x14ac:dyDescent="0.3">
      <c r="A144" s="57" t="s">
        <v>129</v>
      </c>
      <c r="B144" s="57"/>
      <c r="C144" s="58">
        <f t="shared" ref="C144:J144" si="19">SUM(C141:C143)</f>
        <v>1826.8525186693826</v>
      </c>
      <c r="D144" s="58">
        <f t="shared" si="19"/>
        <v>1202.7786206896553</v>
      </c>
      <c r="E144" s="58">
        <f t="shared" si="19"/>
        <v>1386.3920331950208</v>
      </c>
      <c r="F144" s="58">
        <f t="shared" si="19"/>
        <v>1455.7917948717945</v>
      </c>
      <c r="G144" s="58">
        <f t="shared" si="19"/>
        <v>1033.1530394431556</v>
      </c>
      <c r="H144" s="58">
        <f t="shared" si="19"/>
        <v>912.54621848739487</v>
      </c>
      <c r="I144" s="58">
        <f t="shared" si="19"/>
        <v>3230.4136134453779</v>
      </c>
      <c r="J144" s="58">
        <f t="shared" si="19"/>
        <v>1475.861205951448</v>
      </c>
    </row>
    <row r="145" spans="1:13" x14ac:dyDescent="0.3">
      <c r="C145" s="30"/>
      <c r="D145" s="30"/>
      <c r="E145" s="30"/>
      <c r="F145" s="30"/>
      <c r="G145" s="30"/>
      <c r="H145" s="30"/>
      <c r="I145" s="30"/>
      <c r="J145" s="30"/>
    </row>
    <row r="147" spans="1:13" x14ac:dyDescent="0.3">
      <c r="A147" t="s">
        <v>69</v>
      </c>
      <c r="B147" s="16" t="s">
        <v>19</v>
      </c>
      <c r="C147" s="30">
        <f>SUM('9. S1 DCBP'!H17)/2</f>
        <v>984.65716225390361</v>
      </c>
      <c r="D147" s="30">
        <f>SUM('10. S2 DCBP'!H17)/2</f>
        <v>984.65716225390361</v>
      </c>
      <c r="E147" s="27">
        <f>SUM('11. S3 DCBP'!H17)/2</f>
        <v>984.65716225390361</v>
      </c>
      <c r="F147" s="27">
        <f>SUM('12. S4 DCBP'!H17)/2</f>
        <v>662.75641025641005</v>
      </c>
      <c r="G147" s="27">
        <f>SUM('13. S5 DCBP'!H17)/2</f>
        <v>662.75641025641005</v>
      </c>
      <c r="H147" s="27">
        <f>SUM('14. S6 DCBP'!H17)/2</f>
        <v>662.75641025641005</v>
      </c>
      <c r="I147" s="27">
        <f>SUM('15. S7 DCBP'!H17)/2</f>
        <v>662.75641025641005</v>
      </c>
      <c r="J147" s="27">
        <f>SUM('16. S8 DCBP'!H17)/2</f>
        <v>662.75641025641005</v>
      </c>
      <c r="M147" s="27"/>
    </row>
    <row r="148" spans="1:13" x14ac:dyDescent="0.3">
      <c r="B148" s="16" t="s">
        <v>20</v>
      </c>
      <c r="C148" s="30">
        <f>SUM('9. S1 DCBP'!H18)/2</f>
        <v>604.86082824168363</v>
      </c>
      <c r="D148" s="30">
        <f>SUM('10. S2 DCBP'!H18)/2</f>
        <v>604.86082824168363</v>
      </c>
      <c r="E148" s="27">
        <f>SUM('11. S3 DCBP'!H18)/2</f>
        <v>604.86082824168363</v>
      </c>
      <c r="F148" s="27">
        <f>SUM('12. S4 DCBP'!H18)/2</f>
        <v>407.12179487179463</v>
      </c>
      <c r="G148" s="27">
        <f>SUM('13. S5 DCBP'!H18)/2</f>
        <v>407.12179487179463</v>
      </c>
      <c r="H148" s="27">
        <f>SUM('14. S6 DCBP'!H18)/2</f>
        <v>407.12179487179463</v>
      </c>
      <c r="I148" s="27">
        <f>SUM('15. S7 DCBP'!H18)/2</f>
        <v>407.12179487179463</v>
      </c>
      <c r="J148" s="27">
        <f>SUM('16. S8 DCBP'!H18)/2</f>
        <v>407.12179487179463</v>
      </c>
      <c r="L148" s="27"/>
      <c r="M148" s="27"/>
    </row>
    <row r="149" spans="1:13" x14ac:dyDescent="0.3">
      <c r="B149" s="16" t="s">
        <v>21</v>
      </c>
      <c r="C149" s="30">
        <f>SUM('9. S1 DCBP'!H19)/2</f>
        <v>635.00339443312976</v>
      </c>
      <c r="D149" s="30">
        <f>SUM('10. S2 DCBP'!H19)/2</f>
        <v>635.00339443312976</v>
      </c>
      <c r="E149" s="27">
        <f>SUM('11. S3 DCBP'!H19)/2</f>
        <v>635.00339443312976</v>
      </c>
      <c r="F149" s="27">
        <f>SUM('12. S4 DCBP'!H19)/2</f>
        <v>427.41025641025624</v>
      </c>
      <c r="G149" s="27">
        <f>SUM('13. S5 DCBP'!H19)/2</f>
        <v>427.41025641025624</v>
      </c>
      <c r="H149" s="27">
        <f>SUM('14. S6 DCBP'!H19)/2</f>
        <v>427.41025641025624</v>
      </c>
      <c r="I149" s="27">
        <f>SUM('15. S7 DCBP'!H19)/2</f>
        <v>427.41025641025624</v>
      </c>
      <c r="J149" s="27">
        <f>SUM('16. S8 DCBP'!H19)/2</f>
        <v>427.41025641025624</v>
      </c>
      <c r="L149" s="27"/>
      <c r="M149" s="27"/>
    </row>
    <row r="150" spans="1:13" s="26" customFormat="1" x14ac:dyDescent="0.3">
      <c r="A150" s="26" t="s">
        <v>130</v>
      </c>
      <c r="C150" s="54">
        <f t="shared" ref="C150:J150" si="20">SUM(C147:C149)</f>
        <v>2224.521384928717</v>
      </c>
      <c r="D150" s="54">
        <f t="shared" si="20"/>
        <v>2224.521384928717</v>
      </c>
      <c r="E150" s="54">
        <f t="shared" si="20"/>
        <v>2224.521384928717</v>
      </c>
      <c r="F150" s="54">
        <f t="shared" si="20"/>
        <v>1497.288461538461</v>
      </c>
      <c r="G150" s="54">
        <f t="shared" si="20"/>
        <v>1497.288461538461</v>
      </c>
      <c r="H150" s="54">
        <f t="shared" si="20"/>
        <v>1497.288461538461</v>
      </c>
      <c r="I150" s="54">
        <f t="shared" si="20"/>
        <v>1497.288461538461</v>
      </c>
      <c r="J150" s="54">
        <f t="shared" si="20"/>
        <v>1497.288461538461</v>
      </c>
      <c r="L150" s="54"/>
      <c r="M150" s="54"/>
    </row>
    <row r="151" spans="1:13" x14ac:dyDescent="0.3">
      <c r="C151" s="30"/>
      <c r="D151" s="30"/>
      <c r="E151" s="27"/>
      <c r="F151" s="27"/>
      <c r="G151" s="27"/>
      <c r="H151" s="27"/>
      <c r="I151" s="27"/>
      <c r="J151" s="27"/>
      <c r="L151" s="27"/>
      <c r="M151" s="27"/>
    </row>
    <row r="152" spans="1:13" x14ac:dyDescent="0.3">
      <c r="A152" t="s">
        <v>70</v>
      </c>
      <c r="B152" s="16" t="s">
        <v>19</v>
      </c>
      <c r="C152" s="30">
        <f>SUM('9. S1 DCBP'!X17)/5</f>
        <v>1091.1608961303464</v>
      </c>
      <c r="D152" s="30">
        <f>SUM('10. S2 DCBP'!X17)/5</f>
        <v>912.01550387596888</v>
      </c>
      <c r="E152" s="27">
        <f>SUM('11. S3 DCBP'!X17)/5</f>
        <v>1279.0149892933619</v>
      </c>
      <c r="F152" s="27">
        <f>SUM('12. S4 DCBP'!X17)/5</f>
        <v>734.44230769230739</v>
      </c>
      <c r="G152" s="27">
        <f>SUM('13. S5 DCBP'!X17)/5</f>
        <v>648.61163227016857</v>
      </c>
      <c r="H152" s="27">
        <f>SUM('14. S6 DCBP'!X17)/5</f>
        <v>566.17682926829298</v>
      </c>
      <c r="I152" s="27">
        <f>SUM('15. S7 DCBP'!X17)/5</f>
        <v>827.7439024390244</v>
      </c>
      <c r="J152" s="27">
        <f>SUM('16. S8 DCBP'!X17)/5</f>
        <v>914.75741239892182</v>
      </c>
      <c r="L152" s="27"/>
      <c r="M152" s="27"/>
    </row>
    <row r="153" spans="1:13" x14ac:dyDescent="0.3">
      <c r="B153" s="16" t="s">
        <v>20</v>
      </c>
      <c r="C153" s="30">
        <f>SUM('9. S1 DCBP'!X18)/5</f>
        <v>657.10794297352345</v>
      </c>
      <c r="D153" s="30">
        <f>SUM('10. S2 DCBP'!X18)/5</f>
        <v>549.22480620155034</v>
      </c>
      <c r="E153" s="27">
        <f>SUM('11. S3 DCBP'!X18)/5</f>
        <v>770.23554603854393</v>
      </c>
      <c r="F153" s="27">
        <f>SUM('12. S4 DCBP'!X18)/5</f>
        <v>442.28846153846132</v>
      </c>
      <c r="G153" s="27">
        <f>SUM('13. S5 DCBP'!X18)/5</f>
        <v>390.60037523452138</v>
      </c>
      <c r="H153" s="27">
        <f>SUM('14. S6 DCBP'!X18)/5</f>
        <v>340.95731707317083</v>
      </c>
      <c r="I153" s="27">
        <f>SUM('15. S7 DCBP'!X18)/5</f>
        <v>498.47560975609758</v>
      </c>
      <c r="J153" s="27">
        <f>SUM('16. S8 DCBP'!X18)/5</f>
        <v>550.8760107816712</v>
      </c>
      <c r="L153" s="27"/>
      <c r="M153" s="27"/>
    </row>
    <row r="154" spans="1:13" x14ac:dyDescent="0.3">
      <c r="B154" s="16" t="s">
        <v>21</v>
      </c>
      <c r="C154" s="30">
        <f>SUM('9. S1 DCBP'!X19)/5</f>
        <v>717.39307535641547</v>
      </c>
      <c r="D154" s="30">
        <f>SUM('10. S2 DCBP'!X19)/5</f>
        <v>599.61240310077517</v>
      </c>
      <c r="E154" s="27">
        <f>SUM('11. S3 DCBP'!X19)/5</f>
        <v>840.89935760171306</v>
      </c>
      <c r="F154" s="27">
        <f>SUM('12. S4 DCBP'!X19)/5</f>
        <v>482.86538461538441</v>
      </c>
      <c r="G154" s="27">
        <f>SUM('13. S5 DCBP'!X19)/5</f>
        <v>426.435272045028</v>
      </c>
      <c r="H154" s="27">
        <f>SUM('14. S6 DCBP'!X19)/5</f>
        <v>372.23780487804885</v>
      </c>
      <c r="I154" s="27">
        <f>SUM('15. S7 DCBP'!X19)/5</f>
        <v>544.20731707317077</v>
      </c>
      <c r="J154" s="27">
        <f>SUM('16. S8 DCBP'!X19)/5</f>
        <v>601.41509433962267</v>
      </c>
      <c r="L154" s="27"/>
      <c r="M154" s="27"/>
    </row>
    <row r="155" spans="1:13" s="26" customFormat="1" x14ac:dyDescent="0.3">
      <c r="A155" s="26" t="s">
        <v>131</v>
      </c>
      <c r="C155" s="54">
        <f t="shared" ref="C155:J155" si="21">SUM(C152:C154)</f>
        <v>2465.6619144602855</v>
      </c>
      <c r="D155" s="54">
        <f t="shared" si="21"/>
        <v>2060.8527131782944</v>
      </c>
      <c r="E155" s="54">
        <f t="shared" si="21"/>
        <v>2890.1498929336185</v>
      </c>
      <c r="F155" s="54">
        <f t="shared" si="21"/>
        <v>1659.5961538461529</v>
      </c>
      <c r="G155" s="54">
        <f t="shared" si="21"/>
        <v>1465.647279549718</v>
      </c>
      <c r="H155" s="54">
        <f t="shared" si="21"/>
        <v>1279.3719512195125</v>
      </c>
      <c r="I155" s="54">
        <f t="shared" si="21"/>
        <v>1870.4268292682927</v>
      </c>
      <c r="J155" s="54">
        <f t="shared" si="21"/>
        <v>2067.0485175202157</v>
      </c>
      <c r="L155" s="54"/>
      <c r="M155" s="54"/>
    </row>
    <row r="156" spans="1:13" x14ac:dyDescent="0.3">
      <c r="C156" s="30"/>
      <c r="D156" s="30"/>
      <c r="E156" s="27"/>
      <c r="F156" s="27"/>
      <c r="G156" s="27"/>
      <c r="H156" s="27"/>
      <c r="I156" s="27"/>
      <c r="J156" s="27"/>
      <c r="L156" s="27"/>
      <c r="M156" s="27"/>
    </row>
    <row r="157" spans="1:13" x14ac:dyDescent="0.3">
      <c r="A157" t="s">
        <v>71</v>
      </c>
      <c r="B157" s="16" t="s">
        <v>19</v>
      </c>
      <c r="C157" s="30">
        <f>SUM('9. S1 DCBP'!P31)/5</f>
        <v>1263.9782756279701</v>
      </c>
      <c r="D157" s="30">
        <f>SUM('10. S2 DCBP'!P31)/5</f>
        <v>857.72727272727241</v>
      </c>
      <c r="E157" s="30">
        <f>SUM('11. S3 DCBP'!P31)/5</f>
        <v>1714.1666666666665</v>
      </c>
      <c r="F157" s="27">
        <f>SUM('12. S4 DCBP'!P31)/5</f>
        <v>850.76282051282055</v>
      </c>
      <c r="G157" s="27">
        <f>SUM('13. S5 DCBP'!P31)/5</f>
        <v>655.84756097560989</v>
      </c>
      <c r="H157" s="27">
        <f>SUM('14. S6 DCBP'!P31)/5</f>
        <v>467.00696055684438</v>
      </c>
      <c r="I157" s="27">
        <f>SUM('15. S7 DCBP'!P31)/5</f>
        <v>1043.4686774941997</v>
      </c>
      <c r="J157" s="27">
        <f>SUM('16. S8 DCBP'!P31)/5</f>
        <v>1274.9397590361446</v>
      </c>
      <c r="L157" s="27"/>
      <c r="M157" s="27"/>
    </row>
    <row r="158" spans="1:13" x14ac:dyDescent="0.3">
      <c r="B158" s="16" t="s">
        <v>20</v>
      </c>
      <c r="C158" s="30">
        <f>SUM('9. S1 DCBP'!P32)/5</f>
        <v>761.60217243720308</v>
      </c>
      <c r="D158" s="30">
        <f>SUM('10. S2 DCBP'!P32)/5</f>
        <v>516.81818181818176</v>
      </c>
      <c r="E158" s="30">
        <f>SUM('11. S3 DCBP'!P32)/5</f>
        <v>1032.8603603603603</v>
      </c>
      <c r="F158" s="27">
        <f>SUM('12. S4 DCBP'!P32)/5</f>
        <v>512.62179487179469</v>
      </c>
      <c r="G158" s="27">
        <f>SUM('13. S5 DCBP'!P32)/5</f>
        <v>395.17682926829281</v>
      </c>
      <c r="H158" s="27">
        <f>SUM('14. S6 DCBP'!P32)/5</f>
        <v>281.39211136890935</v>
      </c>
      <c r="I158" s="27">
        <f>SUM('15. S7 DCBP'!P32)/5</f>
        <v>628.73549883990722</v>
      </c>
      <c r="J158" s="27">
        <f>SUM('16. S8 DCBP'!P32)/5</f>
        <v>768.20694542877402</v>
      </c>
      <c r="L158" s="27"/>
      <c r="M158" s="27"/>
    </row>
    <row r="159" spans="1:13" x14ac:dyDescent="0.3">
      <c r="B159" s="16" t="s">
        <v>21</v>
      </c>
      <c r="C159" s="30">
        <f>SUM('9. S1 DCBP'!P33)/5</f>
        <v>823.89680923285812</v>
      </c>
      <c r="D159" s="30">
        <f>SUM('10. S2 DCBP'!P33)/5</f>
        <v>559.09090909090912</v>
      </c>
      <c r="E159" s="30">
        <f>SUM('11. S3 DCBP'!P33)/5</f>
        <v>1117.3423423423424</v>
      </c>
      <c r="F159" s="27">
        <f>SUM('12. S4 DCBP'!P33)/5</f>
        <v>554.55128205128199</v>
      </c>
      <c r="G159" s="27">
        <f>SUM('13. S5 DCBP'!P33)/5</f>
        <v>427.5</v>
      </c>
      <c r="H159" s="27">
        <f>SUM('14. S6 DCBP'!P33)/5</f>
        <v>304.40835266821347</v>
      </c>
      <c r="I159" s="27">
        <f>SUM('15. S7 DCBP'!P33)/5</f>
        <v>680.16241299303942</v>
      </c>
      <c r="J159" s="27">
        <f>SUM('16. S8 DCBP'!P33)/5</f>
        <v>831.04181431608799</v>
      </c>
      <c r="L159" s="27"/>
      <c r="M159" s="27"/>
    </row>
    <row r="160" spans="1:13" s="26" customFormat="1" x14ac:dyDescent="0.3">
      <c r="A160" s="26" t="s">
        <v>132</v>
      </c>
      <c r="C160" s="54">
        <f t="shared" ref="C160:J160" si="22">SUM(C157:C159)</f>
        <v>2849.4772572980314</v>
      </c>
      <c r="D160" s="54">
        <f t="shared" si="22"/>
        <v>1933.6363636363631</v>
      </c>
      <c r="E160" s="54">
        <f t="shared" si="22"/>
        <v>3864.369369369369</v>
      </c>
      <c r="F160" s="54">
        <f t="shared" si="22"/>
        <v>1917.9358974358972</v>
      </c>
      <c r="G160" s="54">
        <f t="shared" si="22"/>
        <v>1478.5243902439026</v>
      </c>
      <c r="H160" s="54">
        <f t="shared" si="22"/>
        <v>1052.8074245939672</v>
      </c>
      <c r="I160" s="54">
        <f t="shared" si="22"/>
        <v>2352.3665893271464</v>
      </c>
      <c r="J160" s="54">
        <f t="shared" si="22"/>
        <v>2874.1885187810067</v>
      </c>
      <c r="L160" s="54"/>
      <c r="M160" s="54"/>
    </row>
    <row r="161" spans="1:13" x14ac:dyDescent="0.3">
      <c r="C161" s="30"/>
      <c r="D161" s="30"/>
      <c r="E161" s="27"/>
      <c r="F161" s="27"/>
      <c r="G161" s="27"/>
      <c r="H161" s="27"/>
      <c r="I161" s="27"/>
      <c r="J161" s="27"/>
      <c r="L161" s="27"/>
      <c r="M161" s="27"/>
    </row>
    <row r="162" spans="1:13" x14ac:dyDescent="0.3">
      <c r="A162" t="s">
        <v>72</v>
      </c>
      <c r="B162" s="16" t="s">
        <v>19</v>
      </c>
      <c r="C162" s="30">
        <f>SUM('9. S1 DCBP'!H46)/5</f>
        <v>1470.9572301425665</v>
      </c>
      <c r="D162" s="30">
        <f>SUM('10. S2 DCBP'!H46)/5</f>
        <v>778.63237872589139</v>
      </c>
      <c r="E162" s="30">
        <f>SUM('11. S3 DCBP'!H46)/5</f>
        <v>2276.306235201263</v>
      </c>
      <c r="F162" s="27">
        <f>SUM('12. S4 DCBP'!H46)/5</f>
        <v>990.07692307692287</v>
      </c>
      <c r="G162" s="27">
        <f>SUM('13. S5 DCBP'!H46)/5</f>
        <v>653.18262938726946</v>
      </c>
      <c r="H162" s="27">
        <f>SUM('14. S6 DCBP'!H46)/5</f>
        <v>403.97350993377484</v>
      </c>
      <c r="I162" s="27">
        <f>SUM('15. S7 DCBP'!H46)/5</f>
        <v>1296.7549668874169</v>
      </c>
      <c r="J162" s="27">
        <f>SUM('16. S8 DCBP'!H46)/5</f>
        <v>1750.9090909090905</v>
      </c>
      <c r="L162" s="27"/>
      <c r="M162" s="27"/>
    </row>
    <row r="163" spans="1:13" x14ac:dyDescent="0.3">
      <c r="B163" s="16" t="s">
        <v>20</v>
      </c>
      <c r="C163" s="30">
        <f>SUM('9. S1 DCBP'!H47)/5</f>
        <v>948.48608282416865</v>
      </c>
      <c r="D163" s="30">
        <f>SUM('10. S2 DCBP'!H47)/5</f>
        <v>502.06896551724151</v>
      </c>
      <c r="E163" s="30">
        <f>SUM('11. S3 DCBP'!H47)/5</f>
        <v>1467.7821625887925</v>
      </c>
      <c r="F163" s="27">
        <f>SUM('12. S4 DCBP'!H47)/5</f>
        <v>638.41025641025612</v>
      </c>
      <c r="G163" s="27">
        <f>SUM('13. S5 DCBP'!H47)/5</f>
        <v>421.17787031528849</v>
      </c>
      <c r="H163" s="27">
        <f>SUM('14. S6 DCBP'!H47)/5</f>
        <v>260.48565121412804</v>
      </c>
      <c r="I163" s="27">
        <f>SUM('15. S7 DCBP'!H47)/5</f>
        <v>836.15894039735088</v>
      </c>
      <c r="J163" s="27">
        <f>SUM('16. S8 DCBP'!H47)/5</f>
        <v>1129.0014903129654</v>
      </c>
      <c r="L163" s="27"/>
      <c r="M163" s="27"/>
    </row>
    <row r="164" spans="1:13" x14ac:dyDescent="0.3">
      <c r="B164" s="16" t="s">
        <v>21</v>
      </c>
      <c r="C164" s="30">
        <f>SUM('9. S1 DCBP'!H48)/5</f>
        <v>956.52410047522039</v>
      </c>
      <c r="D164" s="30">
        <f>SUM('10. S2 DCBP'!H48)/5</f>
        <v>506.32378725891311</v>
      </c>
      <c r="E164" s="30">
        <f>SUM('11. S3 DCBP'!H48)/5</f>
        <v>1480.2209944751382</v>
      </c>
      <c r="F164" s="27">
        <f>SUM('12. S4 DCBP'!H48)/5</f>
        <v>643.8205128205127</v>
      </c>
      <c r="G164" s="27">
        <f>SUM('13. S5 DCBP'!H48)/5</f>
        <v>424.74717430101128</v>
      </c>
      <c r="H164" s="27">
        <f>SUM('14. S6 DCBP'!H48)/5</f>
        <v>262.69315673289185</v>
      </c>
      <c r="I164" s="27">
        <f>SUM('15. S7 DCBP'!H48)/5</f>
        <v>843.24503311258263</v>
      </c>
      <c r="J164" s="27">
        <f>SUM('16. S8 DCBP'!H48)/5</f>
        <v>1138.5692995529059</v>
      </c>
      <c r="L164" s="27"/>
      <c r="M164" s="27"/>
    </row>
    <row r="165" spans="1:13" s="26" customFormat="1" x14ac:dyDescent="0.3">
      <c r="A165" s="26" t="s">
        <v>133</v>
      </c>
      <c r="C165" s="54">
        <f t="shared" ref="C165:J165" si="23">SUM(C162:C164)</f>
        <v>3375.9674134419556</v>
      </c>
      <c r="D165" s="54">
        <f t="shared" si="23"/>
        <v>1787.0251315020462</v>
      </c>
      <c r="E165" s="54">
        <f t="shared" si="23"/>
        <v>5224.3093922651942</v>
      </c>
      <c r="F165" s="54">
        <f t="shared" si="23"/>
        <v>2272.3076923076915</v>
      </c>
      <c r="G165" s="54">
        <f t="shared" si="23"/>
        <v>1499.1076740035692</v>
      </c>
      <c r="H165" s="54">
        <f t="shared" si="23"/>
        <v>927.15231788079473</v>
      </c>
      <c r="I165" s="54">
        <f t="shared" si="23"/>
        <v>2976.1589403973503</v>
      </c>
      <c r="J165" s="54">
        <f t="shared" si="23"/>
        <v>4018.4798807749621</v>
      </c>
      <c r="L165" s="54"/>
      <c r="M165" s="54"/>
    </row>
    <row r="166" spans="1:13" x14ac:dyDescent="0.3">
      <c r="C166" s="30"/>
      <c r="D166" s="30"/>
      <c r="E166" s="30"/>
      <c r="F166" s="27"/>
      <c r="G166" s="27"/>
      <c r="H166" s="27"/>
      <c r="I166" s="27"/>
      <c r="J166" s="27"/>
      <c r="L166" s="27"/>
      <c r="M166" s="27"/>
    </row>
    <row r="167" spans="1:13" x14ac:dyDescent="0.3">
      <c r="A167" t="s">
        <v>73</v>
      </c>
      <c r="B167" s="16" t="s">
        <v>19</v>
      </c>
      <c r="C167" s="30">
        <f>SUM('9. S1 DCBP'!X46)/5</f>
        <v>1671.9076714188734</v>
      </c>
      <c r="D167" s="30">
        <f>SUM('10. S2 DCBP'!X46)/5</f>
        <v>652.4582869855393</v>
      </c>
      <c r="E167" s="30">
        <f>SUM('11. S3 DCBP'!X46)/5</f>
        <v>2927.5352697095436</v>
      </c>
      <c r="F167" s="27">
        <f>SUM('12. S4 DCBP'!X46)/5</f>
        <v>1125.333333333333</v>
      </c>
      <c r="G167" s="27">
        <f>SUM('13. S5 DCBP'!X46)/5</f>
        <v>617.72621809744817</v>
      </c>
      <c r="H167" s="27">
        <f>SUM('14. S6 DCBP'!X46)/5</f>
        <v>436.97478991596643</v>
      </c>
      <c r="I167" s="27">
        <f>SUM('15. S7 DCBP'!X46)/5</f>
        <v>1546.8907563025209</v>
      </c>
      <c r="J167" s="27">
        <f>SUM('16. S8 DCBP'!X46)/5</f>
        <v>2306.4056382145654</v>
      </c>
      <c r="L167" s="27"/>
      <c r="M167" s="27"/>
    </row>
    <row r="168" spans="1:13" x14ac:dyDescent="0.3">
      <c r="B168" s="16" t="s">
        <v>20</v>
      </c>
      <c r="C168" s="30">
        <f>SUM('9. S1 DCBP'!X47)/5</f>
        <v>1101.2084181941616</v>
      </c>
      <c r="D168" s="30">
        <f>SUM('10. S2 DCBP'!X47)/5</f>
        <v>429.74416017797569</v>
      </c>
      <c r="E168" s="30">
        <f>SUM('11. S3 DCBP'!X47)/5</f>
        <v>1928.2323651452284</v>
      </c>
      <c r="F168" s="27">
        <f>SUM('12. S4 DCBP'!X47)/5</f>
        <v>741.20512820512783</v>
      </c>
      <c r="G168" s="27">
        <f>SUM('13. S5 DCBP'!X47)/5</f>
        <v>406.86774941995367</v>
      </c>
      <c r="H168" s="27">
        <f>SUM('14. S6 DCBP'!X47)/5</f>
        <v>287.81512605042019</v>
      </c>
      <c r="I168" s="27">
        <f>SUM('15. S7 DCBP'!X47)/5</f>
        <v>1018.8655462184873</v>
      </c>
      <c r="J168" s="27">
        <f>SUM('16. S8 DCBP'!X47)/5</f>
        <v>1519.1229444009396</v>
      </c>
      <c r="L168" s="27"/>
      <c r="M168" s="27"/>
    </row>
    <row r="169" spans="1:13" x14ac:dyDescent="0.3">
      <c r="B169" s="16" t="s">
        <v>21</v>
      </c>
      <c r="C169" s="30">
        <f>SUM('9. S1 DCBP'!X48)/5</f>
        <v>1089.1513917175835</v>
      </c>
      <c r="D169" s="30">
        <f>SUM('10. S2 DCBP'!X48)/5</f>
        <v>425.03893214683001</v>
      </c>
      <c r="E169" s="30">
        <f>SUM('11. S3 DCBP'!X48)/5</f>
        <v>1907.1203319502079</v>
      </c>
      <c r="F169" s="27">
        <f>SUM('12. S4 DCBP'!X48)/5</f>
        <v>733.08974358974342</v>
      </c>
      <c r="G169" s="27">
        <f>SUM('13. S5 DCBP'!X48)/5</f>
        <v>402.41299303944305</v>
      </c>
      <c r="H169" s="27">
        <f>SUM('14. S6 DCBP'!X48)/5</f>
        <v>284.66386554621852</v>
      </c>
      <c r="I169" s="27">
        <f>SUM('15. S7 DCBP'!X48)/5</f>
        <v>1007.7100840336132</v>
      </c>
      <c r="J169" s="27">
        <f>SUM('16. S8 DCBP'!X48)/5</f>
        <v>1502.4902114330459</v>
      </c>
      <c r="L169" s="27"/>
      <c r="M169" s="27"/>
    </row>
    <row r="170" spans="1:13" s="26" customFormat="1" x14ac:dyDescent="0.3">
      <c r="A170" s="26" t="s">
        <v>134</v>
      </c>
      <c r="C170" s="54">
        <f t="shared" ref="C170:J170" si="24">SUM(C167:C169)</f>
        <v>3862.2674813306185</v>
      </c>
      <c r="D170" s="54">
        <f t="shared" si="24"/>
        <v>1507.2413793103451</v>
      </c>
      <c r="E170" s="54">
        <f t="shared" si="24"/>
        <v>6762.8879668049794</v>
      </c>
      <c r="F170" s="54">
        <f t="shared" si="24"/>
        <v>2599.6282051282042</v>
      </c>
      <c r="G170" s="54">
        <f t="shared" si="24"/>
        <v>1427.0069605568449</v>
      </c>
      <c r="H170" s="54">
        <f t="shared" si="24"/>
        <v>1009.4537815126051</v>
      </c>
      <c r="I170" s="54">
        <f t="shared" si="24"/>
        <v>3573.4663865546217</v>
      </c>
      <c r="J170" s="54">
        <f t="shared" si="24"/>
        <v>5328.0187940485512</v>
      </c>
      <c r="L170" s="54"/>
      <c r="M170" s="54"/>
    </row>
    <row r="171" spans="1:13" x14ac:dyDescent="0.3">
      <c r="C171" s="30"/>
      <c r="D171" s="30"/>
      <c r="E171" s="30"/>
      <c r="F171" s="27"/>
      <c r="G171" s="27"/>
      <c r="H171" s="27"/>
      <c r="I171" s="27"/>
      <c r="J171" s="27"/>
      <c r="L171" s="27"/>
      <c r="M171" s="27"/>
    </row>
    <row r="173" spans="1:13" x14ac:dyDescent="0.3">
      <c r="A173" s="49" t="s">
        <v>74</v>
      </c>
      <c r="B173" s="55" t="s">
        <v>19</v>
      </c>
      <c r="C173" s="56">
        <v>0</v>
      </c>
      <c r="D173" s="56">
        <v>0</v>
      </c>
      <c r="E173" s="56">
        <v>0</v>
      </c>
      <c r="F173" s="56">
        <v>0</v>
      </c>
      <c r="G173" s="56">
        <v>0</v>
      </c>
      <c r="H173" s="56">
        <v>0</v>
      </c>
      <c r="I173" s="56">
        <v>0</v>
      </c>
      <c r="J173" s="56">
        <v>0</v>
      </c>
    </row>
    <row r="174" spans="1:13" ht="21.6" x14ac:dyDescent="0.3">
      <c r="A174" s="97" t="s">
        <v>79</v>
      </c>
      <c r="B174" s="55" t="s">
        <v>20</v>
      </c>
      <c r="C174" s="56">
        <v>0</v>
      </c>
      <c r="D174" s="56">
        <v>0</v>
      </c>
      <c r="E174" s="56">
        <v>0</v>
      </c>
      <c r="F174" s="56">
        <v>0</v>
      </c>
      <c r="G174" s="56">
        <v>0</v>
      </c>
      <c r="H174" s="56">
        <v>0</v>
      </c>
      <c r="I174" s="56">
        <v>0</v>
      </c>
      <c r="J174" s="56">
        <v>0</v>
      </c>
    </row>
    <row r="175" spans="1:13" x14ac:dyDescent="0.3">
      <c r="A175" s="49"/>
      <c r="B175" s="55" t="s">
        <v>21</v>
      </c>
      <c r="C175" s="56">
        <v>0</v>
      </c>
      <c r="D175" s="56">
        <v>0</v>
      </c>
      <c r="E175" s="56">
        <v>0</v>
      </c>
      <c r="F175" s="56">
        <v>0</v>
      </c>
      <c r="G175" s="56">
        <v>0</v>
      </c>
      <c r="H175" s="56">
        <v>0</v>
      </c>
      <c r="I175" s="56">
        <v>0</v>
      </c>
      <c r="J175" s="56">
        <v>0</v>
      </c>
    </row>
    <row r="176" spans="1:13" s="26" customFormat="1" x14ac:dyDescent="0.3">
      <c r="A176" s="57" t="s">
        <v>135</v>
      </c>
      <c r="B176" s="57"/>
      <c r="C176" s="58">
        <v>0</v>
      </c>
      <c r="D176" s="58">
        <v>0</v>
      </c>
      <c r="E176" s="58">
        <v>0</v>
      </c>
      <c r="F176" s="58">
        <v>0</v>
      </c>
      <c r="G176" s="58">
        <v>0</v>
      </c>
      <c r="H176" s="58">
        <v>0</v>
      </c>
      <c r="I176" s="58">
        <v>0</v>
      </c>
      <c r="J176" s="58">
        <v>0</v>
      </c>
      <c r="L176" s="54"/>
      <c r="M176" s="54"/>
    </row>
    <row r="177" spans="1:10" x14ac:dyDescent="0.3">
      <c r="A177" s="49"/>
      <c r="B177" s="49"/>
      <c r="C177" s="49"/>
      <c r="D177" s="49"/>
      <c r="E177" s="49"/>
      <c r="F177" s="49"/>
      <c r="G177" s="49"/>
      <c r="H177" s="49"/>
      <c r="I177" s="49"/>
      <c r="J177" s="49"/>
    </row>
    <row r="178" spans="1:10" x14ac:dyDescent="0.3">
      <c r="A178" s="49" t="s">
        <v>75</v>
      </c>
      <c r="B178" s="55" t="s">
        <v>19</v>
      </c>
      <c r="C178" s="56">
        <f>SUM('17. S1 PC'!K25)/5</f>
        <v>0</v>
      </c>
      <c r="D178" s="56">
        <f>SUM('18. S2 PC'!K24)/5</f>
        <v>0</v>
      </c>
      <c r="E178" s="56">
        <f>SUM('19. S3 PC'!L26)/5</f>
        <v>0</v>
      </c>
      <c r="F178" s="56">
        <f>SUM('20. S4 PC'!L24)/5</f>
        <v>0</v>
      </c>
      <c r="G178" s="56">
        <f>SUM('21. S5 PC'!L24)/5</f>
        <v>0</v>
      </c>
      <c r="H178" s="56">
        <f>SUM('22. S6 PC'!L24)/5</f>
        <v>0</v>
      </c>
      <c r="I178" s="56">
        <f>SUM('23. S7 PC'!L26)/5</f>
        <v>0</v>
      </c>
      <c r="J178" s="56">
        <f>SUM('24. S8 PC'!L26)/5</f>
        <v>0</v>
      </c>
    </row>
    <row r="179" spans="1:10" x14ac:dyDescent="0.3">
      <c r="A179" s="49"/>
      <c r="B179" s="55" t="s">
        <v>20</v>
      </c>
      <c r="C179" s="56">
        <f>SUM('17. S1 PC'!K26)/5</f>
        <v>0</v>
      </c>
      <c r="D179" s="56">
        <f>SUM('18. S2 PC'!K25)/5</f>
        <v>0</v>
      </c>
      <c r="E179" s="56">
        <f>SUM('19. S3 PC'!L27)/5</f>
        <v>0</v>
      </c>
      <c r="F179" s="56">
        <f>SUM('20. S4 PC'!L25)/5</f>
        <v>0</v>
      </c>
      <c r="G179" s="56">
        <f>SUM('21. S5 PC'!L25)/5</f>
        <v>0</v>
      </c>
      <c r="H179" s="56">
        <f>SUM('22. S6 PC'!L25)/5</f>
        <v>0</v>
      </c>
      <c r="I179" s="56">
        <f>SUM('23. S7 PC'!L27)/5</f>
        <v>0</v>
      </c>
      <c r="J179" s="56">
        <f>SUM('24. S8 PC'!L27)/5</f>
        <v>0</v>
      </c>
    </row>
    <row r="180" spans="1:10" x14ac:dyDescent="0.3">
      <c r="A180" s="49"/>
      <c r="B180" s="55" t="s">
        <v>21</v>
      </c>
      <c r="C180" s="56">
        <f>SUM('17. S1 PC'!K27)/5</f>
        <v>0</v>
      </c>
      <c r="D180" s="56">
        <f>SUM('18. S2 PC'!K26)/5</f>
        <v>0</v>
      </c>
      <c r="E180" s="56">
        <f>SUM('19. S3 PC'!L28)/5</f>
        <v>0</v>
      </c>
      <c r="F180" s="56">
        <f>SUM('20. S4 PC'!L26)/5</f>
        <v>0</v>
      </c>
      <c r="G180" s="56">
        <f>SUM('21. S5 PC'!L26)/5</f>
        <v>0</v>
      </c>
      <c r="H180" s="56">
        <f>SUM('22. S6 PC'!L26)/5</f>
        <v>0</v>
      </c>
      <c r="I180" s="56">
        <f>SUM('23. S7 PC'!L28)/5</f>
        <v>0</v>
      </c>
      <c r="J180" s="56">
        <f>SUM('24. S8 PC'!L28)/5</f>
        <v>0</v>
      </c>
    </row>
    <row r="181" spans="1:10" x14ac:dyDescent="0.3">
      <c r="A181" s="49"/>
      <c r="B181" s="49"/>
      <c r="C181" s="49"/>
      <c r="D181" s="49"/>
      <c r="E181" s="49"/>
      <c r="F181" s="49"/>
      <c r="G181" s="49"/>
      <c r="H181" s="49"/>
      <c r="I181" s="49"/>
      <c r="J181" s="49"/>
    </row>
    <row r="182" spans="1:10" x14ac:dyDescent="0.3">
      <c r="A182" s="49"/>
      <c r="B182" s="49"/>
      <c r="C182" s="56"/>
      <c r="D182" s="56"/>
      <c r="E182" s="56"/>
      <c r="F182" s="56"/>
      <c r="G182" s="56"/>
      <c r="H182" s="56"/>
      <c r="I182" s="56"/>
      <c r="J182" s="56"/>
    </row>
    <row r="183" spans="1:10" x14ac:dyDescent="0.3">
      <c r="A183" s="49" t="s">
        <v>76</v>
      </c>
      <c r="B183" s="55" t="s">
        <v>19</v>
      </c>
      <c r="C183" s="56">
        <f>SUM('17. S1 PC'!Q25)/5</f>
        <v>0</v>
      </c>
      <c r="D183" s="56">
        <f>SUM('18. S2 PC'!Q24)/5</f>
        <v>0</v>
      </c>
      <c r="E183" s="56">
        <f>SUM('19. S3 PC'!R26)/5</f>
        <v>0</v>
      </c>
      <c r="F183" s="56">
        <f>SUM('20. S4 PC'!R24)/5</f>
        <v>0</v>
      </c>
      <c r="G183" s="56">
        <f>SUM('21. S5 PC'!R24)/5</f>
        <v>0</v>
      </c>
      <c r="H183" s="56">
        <f>SUM('22. S6 PC'!R24)/5</f>
        <v>0</v>
      </c>
      <c r="I183" s="56">
        <f>SUM('23. S7 PC'!R26)/5</f>
        <v>0</v>
      </c>
      <c r="J183" s="56">
        <f>SUM('24. S8 PC'!R26)/5</f>
        <v>0</v>
      </c>
    </row>
    <row r="184" spans="1:10" x14ac:dyDescent="0.3">
      <c r="A184" s="49"/>
      <c r="B184" s="55" t="s">
        <v>20</v>
      </c>
      <c r="C184" s="56">
        <f>SUM('17. S1 PC'!Q26)/5</f>
        <v>0</v>
      </c>
      <c r="D184" s="56">
        <f>SUM('18. S2 PC'!Q25)/5</f>
        <v>0</v>
      </c>
      <c r="E184" s="56">
        <f>SUM('19. S3 PC'!R27)/5</f>
        <v>0</v>
      </c>
      <c r="F184" s="56">
        <f>SUM('20. S4 PC'!R25)/5</f>
        <v>0</v>
      </c>
      <c r="G184" s="56">
        <f>SUM('21. S5 PC'!R25)/5</f>
        <v>0</v>
      </c>
      <c r="H184" s="56">
        <f>SUM('22. S6 PC'!R25)/5</f>
        <v>0</v>
      </c>
      <c r="I184" s="56">
        <f>SUM('23. S7 PC'!R27)/5</f>
        <v>0</v>
      </c>
      <c r="J184" s="56">
        <f>SUM('24. S8 PC'!R27)/5</f>
        <v>0</v>
      </c>
    </row>
    <row r="185" spans="1:10" x14ac:dyDescent="0.3">
      <c r="A185" s="49"/>
      <c r="B185" s="55" t="s">
        <v>21</v>
      </c>
      <c r="C185" s="56">
        <f>SUM('17. S1 PC'!Q27)/5</f>
        <v>0</v>
      </c>
      <c r="D185" s="56">
        <f>SUM('18. S2 PC'!Q26)/5</f>
        <v>0</v>
      </c>
      <c r="E185" s="56">
        <f>SUM('19. S3 PC'!R28)/5</f>
        <v>0</v>
      </c>
      <c r="F185" s="56">
        <f>SUM('20. S4 PC'!R26)/5</f>
        <v>0</v>
      </c>
      <c r="G185" s="56">
        <f>SUM('21. S5 PC'!R26)/5</f>
        <v>0</v>
      </c>
      <c r="H185" s="56">
        <f>SUM('22. S6 PC'!R26)/5</f>
        <v>0</v>
      </c>
      <c r="I185" s="56">
        <f>SUM('23. S7 PC'!R28)/5</f>
        <v>0</v>
      </c>
      <c r="J185" s="56">
        <f>SUM('24. S8 PC'!R28)/5</f>
        <v>0</v>
      </c>
    </row>
    <row r="186" spans="1:10" x14ac:dyDescent="0.3">
      <c r="A186" s="49"/>
      <c r="B186" s="49"/>
      <c r="C186" s="49"/>
      <c r="D186" s="49"/>
      <c r="E186" s="49"/>
      <c r="F186" s="49"/>
      <c r="G186" s="49"/>
      <c r="H186" s="49"/>
      <c r="I186" s="49"/>
      <c r="J186" s="49"/>
    </row>
    <row r="187" spans="1:10" x14ac:dyDescent="0.3">
      <c r="A187" s="49"/>
      <c r="B187" s="49"/>
      <c r="C187" s="56"/>
      <c r="D187" s="56"/>
      <c r="E187" s="56"/>
      <c r="F187" s="56"/>
      <c r="G187" s="56"/>
      <c r="H187" s="56"/>
      <c r="I187" s="56"/>
      <c r="J187" s="56"/>
    </row>
    <row r="188" spans="1:10" x14ac:dyDescent="0.3">
      <c r="A188" s="49" t="s">
        <v>77</v>
      </c>
      <c r="B188" s="55" t="s">
        <v>19</v>
      </c>
      <c r="C188" s="56">
        <f>SUM('17. S1 PC'!W25)</f>
        <v>0</v>
      </c>
      <c r="D188" s="56">
        <f>SUM('18. S2 PC'!W24)/5</f>
        <v>0</v>
      </c>
      <c r="E188" s="56">
        <f>SUM('19. S3 PC'!X26)/5</f>
        <v>0</v>
      </c>
      <c r="F188" s="56">
        <f>SUM('20. S4 PC'!X24)/5</f>
        <v>0</v>
      </c>
      <c r="G188" s="56">
        <f>SUM('21. S5 PC'!X24)/4</f>
        <v>0</v>
      </c>
      <c r="H188" s="56">
        <f>SUM('22. S6 PC'!X24)/5</f>
        <v>0</v>
      </c>
      <c r="I188" s="56">
        <f>SUM('23. S7 PC'!X26)/5</f>
        <v>0</v>
      </c>
      <c r="J188" s="56">
        <f>SUM('24. S8 PC'!X26)/5</f>
        <v>0</v>
      </c>
    </row>
    <row r="189" spans="1:10" x14ac:dyDescent="0.3">
      <c r="A189" s="49"/>
      <c r="B189" s="55" t="s">
        <v>20</v>
      </c>
      <c r="C189" s="56">
        <f>SUM('17. S1 PC'!W26)</f>
        <v>0</v>
      </c>
      <c r="D189" s="56">
        <f>SUM('18. S2 PC'!W25)/5</f>
        <v>0</v>
      </c>
      <c r="E189" s="56">
        <f>SUM('19. S3 PC'!X27)/5</f>
        <v>1442.7125868042433</v>
      </c>
      <c r="F189" s="56">
        <f>SUM('20. S4 PC'!X25)/5</f>
        <v>0</v>
      </c>
      <c r="G189" s="56">
        <f>SUM('21. S5 PC'!X25)/4</f>
        <v>0</v>
      </c>
      <c r="H189" s="56">
        <f>SUM('22. S6 PC'!X25)/5</f>
        <v>0</v>
      </c>
      <c r="I189" s="56">
        <f>SUM('23. S7 PC'!X27)/5</f>
        <v>0</v>
      </c>
      <c r="J189" s="56">
        <f>SUM('24. S8 PC'!X27)/5</f>
        <v>0</v>
      </c>
    </row>
    <row r="190" spans="1:10" x14ac:dyDescent="0.3">
      <c r="A190" s="49"/>
      <c r="B190" s="55" t="s">
        <v>21</v>
      </c>
      <c r="C190" s="56">
        <f>SUM('17. S1 PC'!W27)</f>
        <v>0</v>
      </c>
      <c r="D190" s="56">
        <f>SUM('18. S2 PC'!W26)/5</f>
        <v>0</v>
      </c>
      <c r="E190" s="56">
        <f>SUM('19. S3 PC'!X28)/5</f>
        <v>0</v>
      </c>
      <c r="F190" s="56">
        <f>SUM('20. S4 PC'!X26)/5</f>
        <v>0</v>
      </c>
      <c r="G190" s="56">
        <f>SUM('21. S5 PC'!X26)/4</f>
        <v>0</v>
      </c>
      <c r="H190" s="56">
        <f>SUM('22. S6 PC'!X26)/5</f>
        <v>0</v>
      </c>
      <c r="I190" s="56">
        <f>SUM('23. S7 PC'!X28)/5</f>
        <v>0</v>
      </c>
      <c r="J190" s="56">
        <f>SUM('24. S8 PC'!X28)/5</f>
        <v>0</v>
      </c>
    </row>
    <row r="191" spans="1:10" x14ac:dyDescent="0.3">
      <c r="A191" s="49"/>
      <c r="B191" s="49"/>
      <c r="C191" s="56"/>
      <c r="D191" s="56"/>
      <c r="E191" s="56"/>
      <c r="F191" s="56"/>
      <c r="G191" s="56"/>
      <c r="H191" s="56"/>
      <c r="I191" s="56"/>
      <c r="J191" s="56"/>
    </row>
    <row r="192" spans="1:10" x14ac:dyDescent="0.3">
      <c r="A192" s="49"/>
      <c r="B192" s="49"/>
      <c r="C192" s="56"/>
      <c r="D192" s="56"/>
      <c r="E192" s="56"/>
      <c r="F192" s="56"/>
      <c r="G192" s="56"/>
      <c r="H192" s="56"/>
      <c r="I192" s="56"/>
      <c r="J192" s="56"/>
    </row>
    <row r="193" spans="1:10" x14ac:dyDescent="0.3">
      <c r="A193" s="49" t="s">
        <v>78</v>
      </c>
      <c r="B193" s="55" t="s">
        <v>19</v>
      </c>
      <c r="C193" s="98">
        <f>SUM('17. S1 PC'!AC25)/5</f>
        <v>0</v>
      </c>
      <c r="D193" s="98">
        <f>SUM('18. S2 PC'!AC24)/5</f>
        <v>0</v>
      </c>
      <c r="E193" s="98">
        <f>SUM('19. S3 PC'!AD26)/5</f>
        <v>0</v>
      </c>
      <c r="F193" s="98">
        <f>SUM('20. S4 PC'!AD24)/5</f>
        <v>0</v>
      </c>
      <c r="G193" s="98">
        <f>SUM('21. S5 PC'!AD24)/5</f>
        <v>0</v>
      </c>
      <c r="H193" s="98">
        <f>SUM('22. S6 PC'!AD24)/5</f>
        <v>0</v>
      </c>
      <c r="I193" s="98">
        <f>SUM('23. S7 PC'!AD26)/5</f>
        <v>0</v>
      </c>
      <c r="J193" s="98">
        <f>SUM('24. S8 PC'!AD26)/5</f>
        <v>0</v>
      </c>
    </row>
    <row r="194" spans="1:10" x14ac:dyDescent="0.3">
      <c r="A194" s="49"/>
      <c r="B194" s="55" t="s">
        <v>20</v>
      </c>
      <c r="C194" s="56">
        <f>SUM('17. S1 PC'!AC26)/5</f>
        <v>1101.2084181941616</v>
      </c>
      <c r="D194" s="98">
        <f>SUM('18. S2 PC'!AC25)/5</f>
        <v>0</v>
      </c>
      <c r="E194" s="56">
        <f>SUM('19. S3 PC'!AD27)/5</f>
        <v>1928.2323651452284</v>
      </c>
      <c r="F194" s="98">
        <f>SUM('20. S4 PC'!AD25)/5</f>
        <v>0</v>
      </c>
      <c r="G194" s="98">
        <f>SUM('21. S5 PC'!AD25)/5</f>
        <v>0</v>
      </c>
      <c r="H194" s="98">
        <f>SUM('22. S6 PC'!AD25)/5</f>
        <v>0</v>
      </c>
      <c r="I194" s="56">
        <f>SUM('23. S7 PC'!AD27)/5</f>
        <v>951.64046509726234</v>
      </c>
      <c r="J194" s="56">
        <f>SUM('24. S8 PC'!AD27)/5</f>
        <v>1519.1229444009396</v>
      </c>
    </row>
    <row r="195" spans="1:10" x14ac:dyDescent="0.3">
      <c r="A195" s="49"/>
      <c r="B195" s="55" t="s">
        <v>21</v>
      </c>
      <c r="C195" s="98">
        <f>SUM('17. S1 PC'!AC27)/5</f>
        <v>0</v>
      </c>
      <c r="D195" s="98">
        <f>SUM('18. S2 PC'!AC26)/5</f>
        <v>0</v>
      </c>
      <c r="E195" s="98">
        <f>SUM('19. S3 PC'!AD28)/5</f>
        <v>0</v>
      </c>
      <c r="F195" s="98">
        <f>SUM('20. S4 PC'!AD26)/5</f>
        <v>0</v>
      </c>
      <c r="G195" s="98">
        <f>SUM('21. S5 PC'!AD26)/5</f>
        <v>0</v>
      </c>
      <c r="H195" s="98">
        <f>SUM('22. S6 PC'!AD26)/5</f>
        <v>0</v>
      </c>
      <c r="I195" s="98">
        <f>SUM('23. S7 PC'!AD28)/5</f>
        <v>0</v>
      </c>
      <c r="J195" s="98">
        <f>SUM('24. S8 PC'!AD28)/5</f>
        <v>0</v>
      </c>
    </row>
    <row r="196" spans="1:10" x14ac:dyDescent="0.3">
      <c r="C196" s="30"/>
      <c r="D196" s="30"/>
      <c r="E196" s="30"/>
      <c r="F196" s="30"/>
      <c r="G196" s="30"/>
      <c r="H196" s="30"/>
      <c r="I196" s="30"/>
      <c r="J196" s="30"/>
    </row>
    <row r="197" spans="1:10" x14ac:dyDescent="0.3">
      <c r="A197" s="31"/>
      <c r="B197" s="31"/>
    </row>
    <row r="198" spans="1:10" x14ac:dyDescent="0.3">
      <c r="A198" t="s">
        <v>80</v>
      </c>
      <c r="B198" s="16" t="s">
        <v>19</v>
      </c>
      <c r="C198" s="30">
        <f>SUM('17. S1 PC'!F25)</f>
        <v>128688.68567549219</v>
      </c>
      <c r="D198" s="30">
        <f>SUM('18. S2 PC'!F24)</f>
        <v>128688.68567549219</v>
      </c>
      <c r="E198" s="30">
        <f>SUM('19. S3 PC'!F26)</f>
        <v>128688.68567549219</v>
      </c>
      <c r="F198" s="30">
        <f>SUM('20. S4 PC'!F24)</f>
        <v>129332.48717948719</v>
      </c>
      <c r="G198" s="30">
        <f>SUM('21. S5 PC'!F24)</f>
        <v>129332.48717948719</v>
      </c>
      <c r="H198" s="30">
        <f>SUM('22. S6 PC'!F24)</f>
        <v>129332.48717948719</v>
      </c>
      <c r="I198" s="30">
        <f>SUM('23. S7 PC'!F26)</f>
        <v>129332.48717948719</v>
      </c>
      <c r="J198" s="30">
        <f>SUM('24. S8 PC'!F26)</f>
        <v>129332.48717948719</v>
      </c>
    </row>
    <row r="199" spans="1:10" x14ac:dyDescent="0.3">
      <c r="B199" s="16" t="s">
        <v>20</v>
      </c>
      <c r="C199" s="30">
        <f>SUM('17. S1 PC'!F26)</f>
        <v>22930.278343516631</v>
      </c>
      <c r="D199" s="30">
        <f>SUM('18. S2 PC'!F25)</f>
        <v>22930.278343516631</v>
      </c>
      <c r="E199" s="30">
        <f>SUM('19. S3 PC'!F27)</f>
        <v>22930.278343516631</v>
      </c>
      <c r="F199" s="30">
        <f>SUM('20. S4 PC'!F25)</f>
        <v>23325.75641025641</v>
      </c>
      <c r="G199" s="30">
        <f>SUM('21. S5 PC'!F25)</f>
        <v>23325.75641025641</v>
      </c>
      <c r="H199" s="30">
        <f>SUM('22. S6 PC'!F25)</f>
        <v>23325.75641025641</v>
      </c>
      <c r="I199" s="30">
        <f>SUM('23. S7 PC'!F27)</f>
        <v>23325.75641025641</v>
      </c>
      <c r="J199" s="30">
        <f>SUM('24. S8 PC'!F27)</f>
        <v>23325.75641025641</v>
      </c>
    </row>
    <row r="200" spans="1:10" x14ac:dyDescent="0.3">
      <c r="B200" s="16" t="s">
        <v>21</v>
      </c>
      <c r="C200" s="30">
        <f>SUM('17. S1 PC'!F27)</f>
        <v>115013.99321113374</v>
      </c>
      <c r="D200" s="30">
        <f>SUM('18. S2 PC'!F26)</f>
        <v>115013.99321113374</v>
      </c>
      <c r="E200" s="30">
        <f>SUM('19. S3 PC'!F28)</f>
        <v>115013.99321113374</v>
      </c>
      <c r="F200" s="30">
        <f>SUM('20. S4 PC'!F26)</f>
        <v>115429.17948717948</v>
      </c>
      <c r="G200" s="30">
        <f>SUM('21. S5 PC'!F26)</f>
        <v>115429.17948717948</v>
      </c>
      <c r="H200" s="30">
        <f>SUM('22. S6 PC'!F26)</f>
        <v>115429.17948717948</v>
      </c>
      <c r="I200" s="30">
        <f>SUM('23. S7 PC'!F28)</f>
        <v>115429.17948717948</v>
      </c>
      <c r="J200" s="30">
        <f>SUM('24. S8 PC'!F28)</f>
        <v>115429.17948717948</v>
      </c>
    </row>
    <row r="201" spans="1:10" x14ac:dyDescent="0.3">
      <c r="C201" s="30"/>
      <c r="D201" s="30"/>
      <c r="E201" s="30"/>
      <c r="F201" s="30"/>
      <c r="G201" s="30"/>
      <c r="H201" s="30"/>
      <c r="I201" s="30"/>
      <c r="J201" s="30"/>
    </row>
    <row r="202" spans="1:10" x14ac:dyDescent="0.3">
      <c r="A202" s="31"/>
      <c r="B202" s="31"/>
    </row>
    <row r="203" spans="1:10" x14ac:dyDescent="0.3">
      <c r="A203" t="s">
        <v>81</v>
      </c>
      <c r="B203" s="16" t="s">
        <v>19</v>
      </c>
      <c r="C203" s="30">
        <f>SUM('17. S1 PC'!J25)</f>
        <v>118309.59538357095</v>
      </c>
      <c r="D203" s="30">
        <f>SUM('18. S2 PC'!J24)</f>
        <v>119618.01212962228</v>
      </c>
      <c r="E203" s="30">
        <f>SUM('19. S3 PC'!K26)</f>
        <v>116957.14587168371</v>
      </c>
      <c r="F203" s="30">
        <f>SUM('20. S4 PC'!K24)</f>
        <v>122346.49358974361</v>
      </c>
      <c r="G203" s="30">
        <f>SUM('21. S5 PC'!K24)</f>
        <v>122972.65686623761</v>
      </c>
      <c r="H203" s="30">
        <f>SUM('22. S6 PC'!K24)</f>
        <v>123575.08646028768</v>
      </c>
      <c r="I203" s="30">
        <f>SUM('23. S7 PC'!K26)</f>
        <v>121669.69011882428</v>
      </c>
      <c r="J203" s="30">
        <f>SUM('24. S8 PC'!K26)</f>
        <v>121053.90064346234</v>
      </c>
    </row>
    <row r="204" spans="1:10" x14ac:dyDescent="0.3">
      <c r="B204" s="16" t="s">
        <v>20</v>
      </c>
      <c r="C204" s="30">
        <f>SUM('17. S1 PC'!J26)</f>
        <v>16620.434487440594</v>
      </c>
      <c r="D204" s="30">
        <f>SUM('18. S2 PC'!J25)</f>
        <v>17413.359610522126</v>
      </c>
      <c r="E204" s="30">
        <f>SUM('19. S3 PC'!K27)</f>
        <v>15800.986486671163</v>
      </c>
      <c r="F204" s="30">
        <f>SUM('20. S4 PC'!K25)</f>
        <v>19078.705128205132</v>
      </c>
      <c r="G204" s="30">
        <f>SUM('21. S5 PC'!K25)</f>
        <v>19458.165926488869</v>
      </c>
      <c r="H204" s="30">
        <f>SUM('22. S6 PC'!K25)</f>
        <v>19823.252501563475</v>
      </c>
      <c r="I204" s="30">
        <f>SUM('23. S7 PC'!K27)</f>
        <v>18668.587867417136</v>
      </c>
      <c r="J204" s="30">
        <f>SUM('24. S8 PC'!K27)</f>
        <v>18295.570965158047</v>
      </c>
    </row>
    <row r="205" spans="1:10" x14ac:dyDescent="0.3">
      <c r="B205" s="16" t="s">
        <v>21</v>
      </c>
      <c r="C205" s="30">
        <f>SUM('17. S1 PC'!J27)</f>
        <v>108262.05838424983</v>
      </c>
      <c r="D205" s="30">
        <f>SUM('18. S2 PC'!J26)</f>
        <v>109116.26232145767</v>
      </c>
      <c r="E205" s="30">
        <f>SUM('19. S3 PC'!K28)</f>
        <v>107378.91187197696</v>
      </c>
      <c r="F205" s="30">
        <f>SUM('20. S4 PC'!K26)</f>
        <v>110884.56410256409</v>
      </c>
      <c r="G205" s="30">
        <f>SUM('21. S5 PC'!K26)</f>
        <v>111293.36388644802</v>
      </c>
      <c r="H205" s="30">
        <f>SUM('22. S6 PC'!K26)</f>
        <v>111686.65838023764</v>
      </c>
      <c r="I205" s="30">
        <f>SUM('23. S7 PC'!K28)</f>
        <v>110442.66447779862</v>
      </c>
      <c r="J205" s="30">
        <f>SUM('24. S8 PC'!K28)</f>
        <v>110040.44721074765</v>
      </c>
    </row>
    <row r="206" spans="1:10" x14ac:dyDescent="0.3">
      <c r="C206" s="30"/>
      <c r="D206" s="30"/>
      <c r="E206" s="30"/>
      <c r="F206" s="30"/>
      <c r="G206" s="30"/>
      <c r="H206" s="30"/>
      <c r="I206" s="30"/>
      <c r="J206" s="30"/>
    </row>
    <row r="207" spans="1:10" x14ac:dyDescent="0.3">
      <c r="C207" s="30"/>
      <c r="D207" s="30"/>
      <c r="E207" s="30"/>
      <c r="F207" s="30"/>
      <c r="G207" s="30"/>
      <c r="H207" s="30"/>
      <c r="I207" s="30"/>
      <c r="J207" s="30"/>
    </row>
    <row r="208" spans="1:10" x14ac:dyDescent="0.3">
      <c r="A208" t="s">
        <v>82</v>
      </c>
      <c r="B208" s="16" t="s">
        <v>19</v>
      </c>
      <c r="C208" s="30">
        <f>SUM('17. S1 PC'!P25)</f>
        <v>106162.14120841821</v>
      </c>
      <c r="D208" s="30">
        <f>SUM('18. S2 PC'!P24)</f>
        <v>110925.46902370488</v>
      </c>
      <c r="E208" s="30">
        <f>SUM('19. S3 PC'!Q26)</f>
        <v>101019.54826309416</v>
      </c>
      <c r="F208" s="30">
        <f>SUM('20. S4 PC'!Q24)</f>
        <v>114170.24358974361</v>
      </c>
      <c r="G208" s="30">
        <f>SUM('21. S5 PC'!Q24)</f>
        <v>116453.29560456943</v>
      </c>
      <c r="H208" s="30">
        <f>SUM('22. S6 PC'!Q24)</f>
        <v>118652.30626785444</v>
      </c>
      <c r="I208" s="30">
        <f>SUM('23. S7 PC'!Q26)</f>
        <v>111828.90830184703</v>
      </c>
      <c r="J208" s="30">
        <f>SUM('24. S8 PC'!Q26)</f>
        <v>109308.08920142606</v>
      </c>
    </row>
    <row r="209" spans="1:10" x14ac:dyDescent="0.3">
      <c r="B209" s="16" t="s">
        <v>20</v>
      </c>
      <c r="C209" s="30">
        <f>SUM('17. S1 PC'!P26)</f>
        <v>9305.8384249830233</v>
      </c>
      <c r="D209" s="30">
        <f>SUM('18. S2 PC'!P25)</f>
        <v>12179.331713403491</v>
      </c>
      <c r="E209" s="30">
        <f>SUM('19. S3 PC'!Q27)</f>
        <v>6203.9248019996694</v>
      </c>
      <c r="F209" s="30">
        <f>SUM('20. S4 PC'!Q25)</f>
        <v>14155.3717948718</v>
      </c>
      <c r="G209" s="30">
        <f>SUM('21. S5 PC'!Q25)</f>
        <v>15532.621286320245</v>
      </c>
      <c r="H209" s="30">
        <f>SUM('22. S6 PC'!Q25)</f>
        <v>16859.183080947361</v>
      </c>
      <c r="I209" s="30">
        <f>SUM('23. S7 PC'!Q27)</f>
        <v>12742.875869945739</v>
      </c>
      <c r="J209" s="30">
        <f>SUM('24. S8 PC'!Q27)</f>
        <v>11222.608110854537</v>
      </c>
    </row>
    <row r="210" spans="1:10" x14ac:dyDescent="0.3">
      <c r="B210" s="16" t="s">
        <v>21</v>
      </c>
      <c r="C210" s="30">
        <f>SUM('17. S1 PC'!P27)</f>
        <v>100324.51595383571</v>
      </c>
      <c r="D210" s="30">
        <f>SUM('18. S2 PC'!P26)</f>
        <v>103435.48956554315</v>
      </c>
      <c r="E210" s="30">
        <f>SUM('19. S3 PC'!Q28)</f>
        <v>96965.699428200824</v>
      </c>
      <c r="F210" s="30">
        <f>SUM('20. S4 PC'!Q26)</f>
        <v>105541.93589743589</v>
      </c>
      <c r="G210" s="30">
        <f>SUM('21. S5 PC'!Q26)</f>
        <v>107033.02438027518</v>
      </c>
      <c r="H210" s="30">
        <f>SUM('22. S6 PC'!Q26)</f>
        <v>108469.19722367825</v>
      </c>
      <c r="I210" s="30">
        <f>SUM('23. S7 PC'!Q28)</f>
        <v>104012.70309695002</v>
      </c>
      <c r="J210" s="30">
        <f>SUM('24. S8 PC'!Q28)</f>
        <v>102366.23330157218</v>
      </c>
    </row>
    <row r="211" spans="1:10" x14ac:dyDescent="0.3">
      <c r="C211" s="30"/>
      <c r="D211" s="30"/>
      <c r="E211" s="30"/>
      <c r="F211" s="30"/>
      <c r="G211" s="30"/>
      <c r="H211" s="30"/>
      <c r="I211" s="30"/>
      <c r="J211" s="30"/>
    </row>
    <row r="212" spans="1:10" x14ac:dyDescent="0.3">
      <c r="C212" s="30"/>
      <c r="D212" s="30"/>
      <c r="E212" s="30"/>
      <c r="F212" s="30"/>
      <c r="G212" s="30"/>
      <c r="H212" s="30"/>
      <c r="I212" s="30"/>
      <c r="J212" s="30"/>
    </row>
    <row r="213" spans="1:10" x14ac:dyDescent="0.3">
      <c r="A213" t="s">
        <v>83</v>
      </c>
      <c r="B213" s="16" t="s">
        <v>19</v>
      </c>
      <c r="C213" s="30">
        <f>SUM('17. S1 PC'!V25)</f>
        <v>92005.182620502397</v>
      </c>
      <c r="D213" s="30">
        <f>SUM('18. S2 PC'!V24)</f>
        <v>102915.14116243013</v>
      </c>
      <c r="E213" s="30">
        <f>SUM('19. S3 PC'!W26)</f>
        <v>72555.87722998971</v>
      </c>
      <c r="F213" s="30">
        <f>SUM('20. S4 PC'!W24)</f>
        <v>104641.42948717951</v>
      </c>
      <c r="G213" s="30">
        <f>SUM('21. S5 PC'!W24)</f>
        <v>109924.73185522344</v>
      </c>
      <c r="H213" s="30">
        <f>SUM('22. S6 PC'!W24)</f>
        <v>114601.82185344305</v>
      </c>
      <c r="I213" s="30">
        <f>SUM('23. S7 PC'!W26)</f>
        <v>99521.477553431439</v>
      </c>
      <c r="J213" s="27">
        <f>SUM('24. S8 PC'!W26)</f>
        <v>93075.055374787582</v>
      </c>
    </row>
    <row r="214" spans="1:10" x14ac:dyDescent="0.3">
      <c r="B214" s="16" t="s">
        <v>20</v>
      </c>
      <c r="C214" s="30">
        <f>SUM('17. S1 PC'!V26)</f>
        <v>373.59131025118222</v>
      </c>
      <c r="D214" s="30">
        <f>SUM('18. S2 PC'!V25)</f>
        <v>7133.0072572972122</v>
      </c>
      <c r="E214" s="29">
        <f>SUM('19. S3 PC'!W27)</f>
        <v>0</v>
      </c>
      <c r="F214" s="30">
        <f>SUM('20. S4 PC'!W25)</f>
        <v>8143.2243589743666</v>
      </c>
      <c r="G214" s="30">
        <f>SUM('21. S5 PC'!W25)</f>
        <v>11417.093380526934</v>
      </c>
      <c r="H214" s="30">
        <f>SUM('22. S6 PC'!W25)</f>
        <v>14305.990818085551</v>
      </c>
      <c r="I214" s="30">
        <f>SUM('23. S7 PC'!W27)</f>
        <v>4974.9843937654359</v>
      </c>
      <c r="J214" s="29">
        <f>SUM('24. S8 PC'!W27)</f>
        <v>971.20531045249845</v>
      </c>
    </row>
    <row r="215" spans="1:10" x14ac:dyDescent="0.3">
      <c r="B215" s="16" t="s">
        <v>21</v>
      </c>
      <c r="C215" s="30">
        <f>SUM('17. S1 PC'!V27)</f>
        <v>91090.84317718941</v>
      </c>
      <c r="D215" s="30">
        <f>SUM('18. S2 PC'!V26)</f>
        <v>98209.772366815989</v>
      </c>
      <c r="E215" s="30">
        <f>SUM('19. S3 PC'!W28)</f>
        <v>83107.017532748214</v>
      </c>
      <c r="F215" s="30">
        <f>SUM('20. S4 PC'!W26)</f>
        <v>99326.903846153844</v>
      </c>
      <c r="G215" s="30">
        <f>SUM('21. S5 PC'!W26)</f>
        <v>102774.34874973398</v>
      </c>
      <c r="H215" s="30">
        <f>SUM('22. S6 PC'!W26)</f>
        <v>105826.98214742748</v>
      </c>
      <c r="I215" s="30">
        <f>SUM('23. S7 PC'!W28)</f>
        <v>95985.725243215071</v>
      </c>
      <c r="J215" s="27">
        <f>SUM('24. S8 PC'!W28)</f>
        <v>91779.782152644853</v>
      </c>
    </row>
    <row r="216" spans="1:10" x14ac:dyDescent="0.3">
      <c r="C216" s="30"/>
      <c r="D216" s="30"/>
      <c r="E216" s="30"/>
      <c r="F216" s="30"/>
      <c r="G216" s="30"/>
      <c r="H216" s="30"/>
      <c r="I216" s="30"/>
      <c r="J216" s="30"/>
    </row>
    <row r="217" spans="1:10" x14ac:dyDescent="0.3">
      <c r="C217" s="30"/>
      <c r="D217" s="30"/>
      <c r="E217" s="30"/>
      <c r="F217" s="30"/>
      <c r="G217" s="30"/>
      <c r="H217" s="30"/>
      <c r="I217" s="30"/>
      <c r="J217" s="30"/>
    </row>
    <row r="218" spans="1:10" x14ac:dyDescent="0.3">
      <c r="A218" t="s">
        <v>84</v>
      </c>
      <c r="B218" s="16" t="s">
        <v>19</v>
      </c>
      <c r="C218" s="27">
        <f>SUM('17. S1 PC'!AB25)</f>
        <v>65531.794976238991</v>
      </c>
      <c r="D218" s="30">
        <f>SUM('18. S2 PC'!AB24)</f>
        <v>96041.561244036071</v>
      </c>
      <c r="E218" s="27">
        <f>SUM('19. S3 PC'!AC26)</f>
        <v>26900.501838887369</v>
      </c>
      <c r="F218" s="27">
        <f>SUM('20. S4 PC'!AC24)</f>
        <v>93726.237179487202</v>
      </c>
      <c r="G218" s="30">
        <f>SUM('21. S5 PC'!AC24)</f>
        <v>103642.85752149296</v>
      </c>
      <c r="H218" s="30">
        <f>SUM('22. S6 PC'!AC24)</f>
        <v>110312.53455617753</v>
      </c>
      <c r="I218" s="27">
        <f>SUM('23. S7 PC'!AC26)</f>
        <v>79915.904331254918</v>
      </c>
      <c r="J218" s="27">
        <f>SUM('24. S8 PC'!AC26)</f>
        <v>58238.09829164308</v>
      </c>
    </row>
    <row r="219" spans="1:10" x14ac:dyDescent="0.3">
      <c r="B219" s="16" t="s">
        <v>20</v>
      </c>
      <c r="C219" s="29">
        <f>SUM('17. S1 PC'!AB26)</f>
        <v>0</v>
      </c>
      <c r="D219" s="30">
        <f>SUM('18. S2 PC'!AB25)</f>
        <v>2629.0983150162278</v>
      </c>
      <c r="E219" s="29">
        <f>SUM('19. S3 PC'!AC27)</f>
        <v>0</v>
      </c>
      <c r="F219" s="29">
        <f>SUM('20. S4 PC'!AC25)</f>
        <v>988.16025641026636</v>
      </c>
      <c r="G219" s="30">
        <f>SUM('21. S5 PC'!AC25)</f>
        <v>7300.2046921815718</v>
      </c>
      <c r="H219" s="30">
        <f>SUM('22. S6 PC'!AC25)</f>
        <v>11494.471700212353</v>
      </c>
      <c r="I219" s="29">
        <f>SUM('23. S7 PC'!AC27)</f>
        <v>0</v>
      </c>
      <c r="J219" s="29">
        <f>SUM('24. S8 PC'!AC27)</f>
        <v>0</v>
      </c>
    </row>
    <row r="220" spans="1:10" x14ac:dyDescent="0.3">
      <c r="B220" s="16" t="s">
        <v>21</v>
      </c>
      <c r="C220" s="27">
        <f>SUM('17. S1 PC'!AB27)</f>
        <v>80530.897488119488</v>
      </c>
      <c r="D220" s="30">
        <f>SUM('18. S2 PC'!AB26)</f>
        <v>93734.007580654245</v>
      </c>
      <c r="E220" s="27">
        <f>SUM('19. S3 PC'!AC28)</f>
        <v>65149.85438432404</v>
      </c>
      <c r="F220" s="27">
        <f>SUM('20. S4 PC'!AC26)</f>
        <v>92219.179487179485</v>
      </c>
      <c r="G220" s="30">
        <f>SUM('21. S5 PC'!AC26)</f>
        <v>98683.817274548506</v>
      </c>
      <c r="H220" s="30">
        <f>SUM('22. S6 PC'!AC26)</f>
        <v>103033.91039773729</v>
      </c>
      <c r="I220" s="27">
        <f>SUM('23. S7 PC'!AC28)</f>
        <v>86317.411636825273</v>
      </c>
      <c r="J220" s="27">
        <f>SUM('24. S8 PC'!AC28)</f>
        <v>77695.826129857</v>
      </c>
    </row>
    <row r="221" spans="1:10" x14ac:dyDescent="0.3">
      <c r="C221" s="30"/>
      <c r="D221" s="30"/>
      <c r="E221" s="30"/>
      <c r="F221" s="30"/>
      <c r="G221" s="30"/>
      <c r="H221" s="30"/>
      <c r="I221" s="30"/>
      <c r="J221" s="29"/>
    </row>
    <row r="222" spans="1:10" x14ac:dyDescent="0.3">
      <c r="C222" s="30"/>
      <c r="D222" s="30"/>
      <c r="E222" s="30"/>
      <c r="F222" s="30"/>
      <c r="G222" s="30"/>
      <c r="H222" s="30"/>
      <c r="I222" s="30"/>
      <c r="J222" s="29"/>
    </row>
    <row r="223" spans="1:10" x14ac:dyDescent="0.3">
      <c r="D223" s="30"/>
      <c r="E223" s="30"/>
      <c r="F223" s="30"/>
      <c r="G223" s="30"/>
      <c r="H223" s="30"/>
      <c r="I223" s="30"/>
      <c r="J223" s="30"/>
    </row>
    <row r="224" spans="1:10" x14ac:dyDescent="0.3">
      <c r="A224" s="49" t="s">
        <v>85</v>
      </c>
      <c r="B224" s="55" t="s">
        <v>19</v>
      </c>
      <c r="C224" s="99">
        <f t="shared" ref="C224:J226" si="25">SUM(C147)/(C198)</f>
        <v>7.6514664602050893E-3</v>
      </c>
      <c r="D224" s="99">
        <f t="shared" si="25"/>
        <v>7.6514664602050893E-3</v>
      </c>
      <c r="E224" s="99">
        <f t="shared" si="25"/>
        <v>7.6514664602050893E-3</v>
      </c>
      <c r="F224" s="99">
        <f t="shared" si="25"/>
        <v>5.1244387602060026E-3</v>
      </c>
      <c r="G224" s="99">
        <f t="shared" si="25"/>
        <v>5.1244387602060026E-3</v>
      </c>
      <c r="H224" s="99">
        <f t="shared" si="25"/>
        <v>5.1244387602060026E-3</v>
      </c>
      <c r="I224" s="99">
        <f t="shared" si="25"/>
        <v>5.1244387602060026E-3</v>
      </c>
      <c r="J224" s="99">
        <f t="shared" si="25"/>
        <v>5.1244387602060026E-3</v>
      </c>
    </row>
    <row r="225" spans="1:10" ht="31.8" x14ac:dyDescent="0.3">
      <c r="A225" s="97" t="s">
        <v>225</v>
      </c>
      <c r="B225" s="55" t="s">
        <v>20</v>
      </c>
      <c r="C225" s="99">
        <f t="shared" si="25"/>
        <v>2.6378259312002796E-2</v>
      </c>
      <c r="D225" s="99">
        <f t="shared" si="25"/>
        <v>2.6378259312002796E-2</v>
      </c>
      <c r="E225" s="99">
        <f t="shared" si="25"/>
        <v>2.6378259312002796E-2</v>
      </c>
      <c r="F225" s="99">
        <f t="shared" si="25"/>
        <v>1.7453744595085537E-2</v>
      </c>
      <c r="G225" s="99">
        <f t="shared" si="25"/>
        <v>1.7453744595085537E-2</v>
      </c>
      <c r="H225" s="99">
        <f t="shared" si="25"/>
        <v>1.7453744595085537E-2</v>
      </c>
      <c r="I225" s="99">
        <f t="shared" si="25"/>
        <v>1.7453744595085537E-2</v>
      </c>
      <c r="J225" s="99">
        <f t="shared" si="25"/>
        <v>1.7453744595085537E-2</v>
      </c>
    </row>
    <row r="226" spans="1:10" x14ac:dyDescent="0.3">
      <c r="A226" s="49"/>
      <c r="B226" s="55" t="s">
        <v>21</v>
      </c>
      <c r="C226" s="99">
        <f t="shared" si="25"/>
        <v>5.5210968396466322E-3</v>
      </c>
      <c r="D226" s="99">
        <f t="shared" si="25"/>
        <v>5.5210968396466322E-3</v>
      </c>
      <c r="E226" s="99">
        <f t="shared" si="25"/>
        <v>5.5210968396466322E-3</v>
      </c>
      <c r="F226" s="99">
        <f t="shared" si="25"/>
        <v>3.7027921216205816E-3</v>
      </c>
      <c r="G226" s="99">
        <f t="shared" si="25"/>
        <v>3.7027921216205816E-3</v>
      </c>
      <c r="H226" s="99">
        <f t="shared" si="25"/>
        <v>3.7027921216205816E-3</v>
      </c>
      <c r="I226" s="99">
        <f t="shared" si="25"/>
        <v>3.7027921216205816E-3</v>
      </c>
      <c r="J226" s="99">
        <f t="shared" si="25"/>
        <v>3.7027921216205816E-3</v>
      </c>
    </row>
    <row r="227" spans="1:10" x14ac:dyDescent="0.3">
      <c r="A227" s="49"/>
      <c r="B227" s="49"/>
      <c r="C227" s="99"/>
      <c r="D227" s="99"/>
      <c r="E227" s="99"/>
      <c r="F227" s="99"/>
      <c r="G227" s="99"/>
      <c r="H227" s="99"/>
      <c r="I227" s="99"/>
      <c r="J227" s="99"/>
    </row>
    <row r="228" spans="1:10" x14ac:dyDescent="0.3">
      <c r="A228" s="49" t="s">
        <v>86</v>
      </c>
      <c r="B228" s="55" t="s">
        <v>19</v>
      </c>
      <c r="C228" s="99">
        <f t="shared" ref="C228:J230" si="26">SUM(C152)/(C203)</f>
        <v>9.2229281369165285E-3</v>
      </c>
      <c r="D228" s="99">
        <f t="shared" si="26"/>
        <v>7.6243994331529003E-3</v>
      </c>
      <c r="E228" s="99">
        <f t="shared" si="26"/>
        <v>1.093575753547028E-2</v>
      </c>
      <c r="F228" s="99">
        <f t="shared" si="26"/>
        <v>6.002969812564176E-3</v>
      </c>
      <c r="G228" s="99">
        <f t="shared" si="26"/>
        <v>5.2744378205611189E-3</v>
      </c>
      <c r="H228" s="99">
        <f t="shared" si="26"/>
        <v>4.5816421860262312E-3</v>
      </c>
      <c r="I228" s="99">
        <f t="shared" si="26"/>
        <v>6.8032054789540306E-3</v>
      </c>
      <c r="J228" s="99">
        <f t="shared" si="26"/>
        <v>7.5566124473191382E-3</v>
      </c>
    </row>
    <row r="229" spans="1:10" x14ac:dyDescent="0.3">
      <c r="A229" s="49"/>
      <c r="B229" s="55" t="s">
        <v>20</v>
      </c>
      <c r="C229" s="99">
        <f t="shared" si="26"/>
        <v>3.9536147112764951E-2</v>
      </c>
      <c r="D229" s="99">
        <f t="shared" si="26"/>
        <v>3.1540427492789957E-2</v>
      </c>
      <c r="E229" s="99">
        <f t="shared" si="26"/>
        <v>4.8746041691021758E-2</v>
      </c>
      <c r="F229" s="99">
        <f t="shared" si="26"/>
        <v>2.3182310254620017E-2</v>
      </c>
      <c r="G229" s="99">
        <f t="shared" si="26"/>
        <v>2.0073853656617641E-2</v>
      </c>
      <c r="H229" s="99">
        <f t="shared" si="26"/>
        <v>1.7199867531641402E-2</v>
      </c>
      <c r="I229" s="99">
        <f t="shared" si="26"/>
        <v>2.670130238538837E-2</v>
      </c>
      <c r="J229" s="99">
        <f t="shared" si="26"/>
        <v>3.0109801537801444E-2</v>
      </c>
    </row>
    <row r="230" spans="1:10" x14ac:dyDescent="0.3">
      <c r="A230" s="49"/>
      <c r="B230" s="55" t="s">
        <v>21</v>
      </c>
      <c r="C230" s="99">
        <f t="shared" si="26"/>
        <v>6.6264496173738295E-3</v>
      </c>
      <c r="D230" s="99">
        <f t="shared" si="26"/>
        <v>5.4951699255818588E-3</v>
      </c>
      <c r="E230" s="99">
        <f t="shared" si="26"/>
        <v>7.8311406117085591E-3</v>
      </c>
      <c r="F230" s="99">
        <f t="shared" si="26"/>
        <v>4.3546672931748364E-3</v>
      </c>
      <c r="G230" s="99">
        <f t="shared" si="26"/>
        <v>3.8316325174618448E-3</v>
      </c>
      <c r="H230" s="99">
        <f t="shared" si="26"/>
        <v>3.3328761937774509E-3</v>
      </c>
      <c r="I230" s="99">
        <f t="shared" si="26"/>
        <v>4.927509849987079E-3</v>
      </c>
      <c r="J230" s="99">
        <f t="shared" si="26"/>
        <v>5.4654003103768055E-3</v>
      </c>
    </row>
    <row r="231" spans="1:10" s="26" customFormat="1" x14ac:dyDescent="0.3">
      <c r="A231" s="57"/>
      <c r="B231" s="57"/>
      <c r="C231" s="100"/>
      <c r="D231" s="100"/>
      <c r="E231" s="100"/>
      <c r="F231" s="100"/>
      <c r="G231" s="100"/>
      <c r="H231" s="100"/>
      <c r="I231" s="100"/>
      <c r="J231" s="100"/>
    </row>
    <row r="232" spans="1:10" x14ac:dyDescent="0.3">
      <c r="A232" s="49" t="s">
        <v>87</v>
      </c>
      <c r="B232" s="55" t="s">
        <v>19</v>
      </c>
      <c r="C232" s="99">
        <f t="shared" ref="C232:J234" si="27">SUM(C157)/(C208)</f>
        <v>1.1906111361737888E-2</v>
      </c>
      <c r="D232" s="99">
        <f t="shared" si="27"/>
        <v>7.7324646925222848E-3</v>
      </c>
      <c r="E232" s="99">
        <f t="shared" si="27"/>
        <v>1.6968662958205975E-2</v>
      </c>
      <c r="F232" s="99">
        <f t="shared" si="27"/>
        <v>7.4517036467919746E-3</v>
      </c>
      <c r="G232" s="99">
        <f t="shared" si="27"/>
        <v>5.6318505849986059E-3</v>
      </c>
      <c r="H232" s="99">
        <f t="shared" si="27"/>
        <v>3.9359282195711269E-3</v>
      </c>
      <c r="I232" s="99">
        <f t="shared" si="27"/>
        <v>9.3309386037971828E-3</v>
      </c>
      <c r="J232" s="99">
        <f t="shared" si="27"/>
        <v>1.1663727436372673E-2</v>
      </c>
    </row>
    <row r="233" spans="1:10" x14ac:dyDescent="0.3">
      <c r="A233" s="49"/>
      <c r="B233" s="55" t="s">
        <v>20</v>
      </c>
      <c r="C233" s="99">
        <f t="shared" si="27"/>
        <v>8.1841327740288211E-2</v>
      </c>
      <c r="D233" s="99">
        <f t="shared" si="27"/>
        <v>4.2434034475751864E-2</v>
      </c>
      <c r="E233" s="99">
        <f t="shared" si="27"/>
        <v>0.16648499028025701</v>
      </c>
      <c r="F233" s="99">
        <f t="shared" si="27"/>
        <v>3.6213940707478062E-2</v>
      </c>
      <c r="G233" s="99">
        <f t="shared" si="27"/>
        <v>2.5441734655330166E-2</v>
      </c>
      <c r="H233" s="99">
        <f t="shared" si="27"/>
        <v>1.669073228624653E-2</v>
      </c>
      <c r="I233" s="99">
        <f t="shared" si="27"/>
        <v>4.9340157218574904E-2</v>
      </c>
      <c r="J233" s="99">
        <f t="shared" si="27"/>
        <v>6.8451730457001536E-2</v>
      </c>
    </row>
    <row r="234" spans="1:10" x14ac:dyDescent="0.3">
      <c r="A234" s="49"/>
      <c r="B234" s="55" t="s">
        <v>21</v>
      </c>
      <c r="C234" s="99">
        <f t="shared" si="27"/>
        <v>8.2123178108526734E-3</v>
      </c>
      <c r="D234" s="99">
        <f t="shared" si="27"/>
        <v>5.4052135436226112E-3</v>
      </c>
      <c r="E234" s="99">
        <f t="shared" si="27"/>
        <v>1.1523067939809882E-2</v>
      </c>
      <c r="F234" s="99">
        <f t="shared" si="27"/>
        <v>5.2543216811011201E-3</v>
      </c>
      <c r="G234" s="99">
        <f t="shared" si="27"/>
        <v>3.9940943692401429E-3</v>
      </c>
      <c r="H234" s="99">
        <f t="shared" si="27"/>
        <v>2.8064036653694599E-3</v>
      </c>
      <c r="I234" s="99">
        <f t="shared" si="27"/>
        <v>6.539224467217831E-3</v>
      </c>
      <c r="J234" s="99">
        <f t="shared" si="27"/>
        <v>8.1183197575300896E-3</v>
      </c>
    </row>
    <row r="235" spans="1:10" s="26" customFormat="1" x14ac:dyDescent="0.3">
      <c r="A235" s="57"/>
      <c r="B235" s="57"/>
      <c r="C235" s="100"/>
      <c r="D235" s="100"/>
      <c r="E235" s="100"/>
      <c r="F235" s="100"/>
      <c r="G235" s="100"/>
      <c r="H235" s="100"/>
      <c r="I235" s="100"/>
      <c r="J235" s="100"/>
    </row>
    <row r="236" spans="1:10" x14ac:dyDescent="0.3">
      <c r="A236" s="49" t="s">
        <v>88</v>
      </c>
      <c r="B236" s="55" t="s">
        <v>19</v>
      </c>
      <c r="C236" s="99">
        <f t="shared" ref="C236:J236" si="28">SUM(C162)/(C213)</f>
        <v>1.5987764908960454E-2</v>
      </c>
      <c r="D236" s="99">
        <f t="shared" si="28"/>
        <v>7.5657708859086367E-3</v>
      </c>
      <c r="E236" s="99">
        <f t="shared" si="28"/>
        <v>3.1373147456900861E-2</v>
      </c>
      <c r="F236" s="99">
        <f t="shared" si="28"/>
        <v>9.4616150403242089E-3</v>
      </c>
      <c r="G236" s="99">
        <f t="shared" si="28"/>
        <v>5.9420898133055698E-3</v>
      </c>
      <c r="H236" s="99">
        <f t="shared" si="28"/>
        <v>3.5250182187364417E-3</v>
      </c>
      <c r="I236" s="99">
        <f t="shared" si="28"/>
        <v>1.3029900668337752E-2</v>
      </c>
      <c r="J236" s="99">
        <f t="shared" si="28"/>
        <v>1.8811797466664539E-2</v>
      </c>
    </row>
    <row r="237" spans="1:10" x14ac:dyDescent="0.3">
      <c r="A237" s="49"/>
      <c r="B237" s="55" t="s">
        <v>20</v>
      </c>
      <c r="C237" s="99">
        <f>SUM(C163)/(C214)</f>
        <v>2.5388333636198843</v>
      </c>
      <c r="D237" s="99">
        <f>SUM(D163)/(D214)</f>
        <v>7.0386717327900472E-2</v>
      </c>
      <c r="E237" s="99" t="s">
        <v>221</v>
      </c>
      <c r="F237" s="99">
        <f t="shared" ref="F237:J238" si="29">SUM(F163)/(F214)</f>
        <v>7.8397724079244627E-2</v>
      </c>
      <c r="G237" s="99">
        <f t="shared" si="29"/>
        <v>3.6890113470881482E-2</v>
      </c>
      <c r="H237" s="99">
        <f t="shared" si="29"/>
        <v>1.8208151712555524E-2</v>
      </c>
      <c r="I237" s="99">
        <f t="shared" si="29"/>
        <v>0.16807267605607179</v>
      </c>
      <c r="J237" s="99">
        <f t="shared" si="29"/>
        <v>1.1624745850977147</v>
      </c>
    </row>
    <row r="238" spans="1:10" x14ac:dyDescent="0.3">
      <c r="A238" s="49"/>
      <c r="B238" s="55" t="s">
        <v>21</v>
      </c>
      <c r="C238" s="99">
        <f>SUM(C164)/(C215)</f>
        <v>1.0500771176468254E-2</v>
      </c>
      <c r="D238" s="99">
        <f>SUM(D164)/(D215)</f>
        <v>5.1555336608232931E-3</v>
      </c>
      <c r="E238" s="99">
        <f>SUM(E164)/(E215)</f>
        <v>1.7811022924650845E-2</v>
      </c>
      <c r="F238" s="99">
        <f t="shared" si="29"/>
        <v>6.4818341042595868E-3</v>
      </c>
      <c r="G238" s="99">
        <f t="shared" si="29"/>
        <v>4.1328130945914717E-3</v>
      </c>
      <c r="H238" s="99">
        <f t="shared" si="29"/>
        <v>2.4822890287746675E-3</v>
      </c>
      <c r="I238" s="99">
        <f t="shared" si="29"/>
        <v>8.785108733365422E-3</v>
      </c>
      <c r="J238" s="99">
        <f t="shared" si="29"/>
        <v>1.2405447832282694E-2</v>
      </c>
    </row>
    <row r="239" spans="1:10" x14ac:dyDescent="0.3">
      <c r="A239" s="49"/>
      <c r="B239" s="49"/>
      <c r="C239" s="99"/>
      <c r="D239" s="99"/>
      <c r="E239" s="99"/>
      <c r="F239" s="99"/>
      <c r="G239" s="99"/>
      <c r="H239" s="99"/>
      <c r="I239" s="99"/>
      <c r="J239" s="101"/>
    </row>
    <row r="240" spans="1:10" x14ac:dyDescent="0.3">
      <c r="A240" s="49" t="s">
        <v>90</v>
      </c>
      <c r="B240" s="55" t="s">
        <v>19</v>
      </c>
      <c r="C240" s="99">
        <f t="shared" ref="C240:J240" si="30">SUM(C167)/(C218)</f>
        <v>2.5512923490423025E-2</v>
      </c>
      <c r="D240" s="99">
        <f t="shared" si="30"/>
        <v>6.7934993822901359E-3</v>
      </c>
      <c r="E240" s="99">
        <f t="shared" si="30"/>
        <v>0.10882827715420157</v>
      </c>
      <c r="F240" s="99">
        <f t="shared" si="30"/>
        <v>1.2006598869197129E-2</v>
      </c>
      <c r="G240" s="99">
        <f t="shared" si="30"/>
        <v>5.9601426752378672E-3</v>
      </c>
      <c r="H240" s="99">
        <f t="shared" si="30"/>
        <v>3.9612433135912907E-3</v>
      </c>
      <c r="I240" s="99">
        <f t="shared" si="30"/>
        <v>1.9356481907413462E-2</v>
      </c>
      <c r="J240" s="99">
        <f t="shared" si="30"/>
        <v>3.9603038318054506E-2</v>
      </c>
    </row>
    <row r="241" spans="1:10" x14ac:dyDescent="0.3">
      <c r="A241" s="49"/>
      <c r="B241" s="55" t="s">
        <v>20</v>
      </c>
      <c r="C241" s="99" t="s">
        <v>221</v>
      </c>
      <c r="D241" s="99">
        <f>SUM(D168)/(D219)</f>
        <v>0.16345686189195369</v>
      </c>
      <c r="E241" s="99" t="s">
        <v>221</v>
      </c>
      <c r="F241" s="99">
        <f t="shared" ref="F241:H242" si="31">SUM(F168)/(F219)</f>
        <v>0.75008595356560548</v>
      </c>
      <c r="G241" s="99">
        <f t="shared" si="31"/>
        <v>5.5733745364113414E-2</v>
      </c>
      <c r="H241" s="99">
        <f t="shared" si="31"/>
        <v>2.5039439267583129E-2</v>
      </c>
      <c r="I241" s="99" t="s">
        <v>221</v>
      </c>
      <c r="J241" s="99" t="s">
        <v>221</v>
      </c>
    </row>
    <row r="242" spans="1:10" x14ac:dyDescent="0.3">
      <c r="A242" s="49"/>
      <c r="B242" s="55" t="s">
        <v>21</v>
      </c>
      <c r="C242" s="99">
        <f>SUM(C169)/(C220)</f>
        <v>1.352463992939186E-2</v>
      </c>
      <c r="D242" s="99">
        <f>SUM(D169)/(D220)</f>
        <v>4.5345221346809643E-3</v>
      </c>
      <c r="E242" s="99">
        <f>SUM(E169)/(E220)</f>
        <v>2.9272825702724631E-2</v>
      </c>
      <c r="F242" s="99">
        <f t="shared" si="31"/>
        <v>7.9494281739045311E-3</v>
      </c>
      <c r="G242" s="99">
        <f t="shared" si="31"/>
        <v>4.0778012459721617E-3</v>
      </c>
      <c r="H242" s="99">
        <f t="shared" si="31"/>
        <v>2.7628172554777651E-3</v>
      </c>
      <c r="I242" s="99">
        <f>SUM(I169)/(I220)</f>
        <v>1.1674470595497996E-2</v>
      </c>
      <c r="J242" s="99">
        <f>SUM(J169)/(J220)</f>
        <v>1.9338107158058365E-2</v>
      </c>
    </row>
    <row r="244" spans="1:10" x14ac:dyDescent="0.3">
      <c r="A244" t="s">
        <v>136</v>
      </c>
      <c r="B244" s="16" t="s">
        <v>19</v>
      </c>
      <c r="C244" s="34">
        <f t="shared" ref="C244:J246" si="32">SUM(C198)/(C147)</f>
        <v>130.69390099282955</v>
      </c>
      <c r="D244" s="34">
        <f t="shared" si="32"/>
        <v>130.69390099282955</v>
      </c>
      <c r="E244" s="34">
        <f t="shared" si="32"/>
        <v>130.69390099282955</v>
      </c>
      <c r="F244" s="34">
        <f t="shared" si="32"/>
        <v>195.1433214043912</v>
      </c>
      <c r="G244" s="34">
        <f t="shared" si="32"/>
        <v>195.1433214043912</v>
      </c>
      <c r="H244" s="34">
        <f t="shared" si="32"/>
        <v>195.1433214043912</v>
      </c>
      <c r="I244" s="34">
        <f t="shared" si="32"/>
        <v>195.1433214043912</v>
      </c>
      <c r="J244" s="34">
        <f t="shared" si="32"/>
        <v>195.1433214043912</v>
      </c>
    </row>
    <row r="245" spans="1:10" ht="31.8" x14ac:dyDescent="0.3">
      <c r="A245" s="59" t="s">
        <v>224</v>
      </c>
      <c r="B245" s="16" t="s">
        <v>20</v>
      </c>
      <c r="C245" s="34">
        <f t="shared" si="32"/>
        <v>37.910007183262998</v>
      </c>
      <c r="D245" s="34">
        <f t="shared" si="32"/>
        <v>37.910007183262998</v>
      </c>
      <c r="E245" s="34">
        <f t="shared" si="32"/>
        <v>37.910007183262998</v>
      </c>
      <c r="F245" s="34">
        <f t="shared" si="32"/>
        <v>57.294295476374202</v>
      </c>
      <c r="G245" s="34">
        <f t="shared" si="32"/>
        <v>57.294295476374202</v>
      </c>
      <c r="H245" s="34">
        <f t="shared" si="32"/>
        <v>57.294295476374202</v>
      </c>
      <c r="I245" s="34">
        <f t="shared" si="32"/>
        <v>57.294295476374202</v>
      </c>
      <c r="J245" s="34">
        <f t="shared" si="32"/>
        <v>57.294295476374202</v>
      </c>
    </row>
    <row r="246" spans="1:10" x14ac:dyDescent="0.3">
      <c r="B246" s="16" t="s">
        <v>21</v>
      </c>
      <c r="C246" s="34">
        <f t="shared" si="32"/>
        <v>181.12343055080393</v>
      </c>
      <c r="D246" s="34">
        <f t="shared" si="32"/>
        <v>181.12343055080393</v>
      </c>
      <c r="E246" s="34">
        <f t="shared" si="32"/>
        <v>181.12343055080393</v>
      </c>
      <c r="F246" s="34">
        <f t="shared" si="32"/>
        <v>270.06647069410292</v>
      </c>
      <c r="G246" s="34">
        <f t="shared" si="32"/>
        <v>270.06647069410292</v>
      </c>
      <c r="H246" s="34">
        <f t="shared" si="32"/>
        <v>270.06647069410292</v>
      </c>
      <c r="I246" s="34">
        <f t="shared" si="32"/>
        <v>270.06647069410292</v>
      </c>
      <c r="J246" s="34">
        <f t="shared" si="32"/>
        <v>270.06647069410292</v>
      </c>
    </row>
    <row r="247" spans="1:10" x14ac:dyDescent="0.3">
      <c r="C247" s="29"/>
      <c r="D247" s="30"/>
      <c r="E247" s="29"/>
      <c r="F247" s="29"/>
      <c r="G247" s="30"/>
      <c r="H247" s="30"/>
      <c r="I247" s="29"/>
      <c r="J247" s="29"/>
    </row>
    <row r="248" spans="1:10" x14ac:dyDescent="0.3">
      <c r="C248" s="29"/>
      <c r="D248" s="30"/>
      <c r="E248" s="29"/>
      <c r="F248" s="29"/>
      <c r="G248" s="30"/>
      <c r="H248" s="30"/>
      <c r="I248" s="29"/>
      <c r="J248" s="29"/>
    </row>
    <row r="249" spans="1:10" x14ac:dyDescent="0.3">
      <c r="A249" t="s">
        <v>92</v>
      </c>
      <c r="B249" s="16" t="s">
        <v>19</v>
      </c>
      <c r="C249" s="34">
        <f t="shared" ref="C249:J251" si="33">SUM(C203)/(C152)</f>
        <v>108.42543551839131</v>
      </c>
      <c r="D249" s="34">
        <f t="shared" si="33"/>
        <v>131.15787135334702</v>
      </c>
      <c r="E249" s="34">
        <f t="shared" si="33"/>
        <v>91.443139330447508</v>
      </c>
      <c r="F249" s="35">
        <f t="shared" si="33"/>
        <v>166.58421268536227</v>
      </c>
      <c r="G249" s="35">
        <f t="shared" si="33"/>
        <v>189.59366552805724</v>
      </c>
      <c r="H249" s="35">
        <f t="shared" si="33"/>
        <v>218.26235209941703</v>
      </c>
      <c r="I249" s="35">
        <f t="shared" si="33"/>
        <v>146.98953355055014</v>
      </c>
      <c r="J249" s="35">
        <f t="shared" si="33"/>
        <v>132.33442987469476</v>
      </c>
    </row>
    <row r="250" spans="1:10" x14ac:dyDescent="0.3">
      <c r="B250" s="16" t="s">
        <v>20</v>
      </c>
      <c r="C250" s="34">
        <f t="shared" si="33"/>
        <v>25.293309364410277</v>
      </c>
      <c r="D250" s="34">
        <f t="shared" si="33"/>
        <v>31.70534071640585</v>
      </c>
      <c r="E250" s="34">
        <f t="shared" si="33"/>
        <v>20.5144862087168</v>
      </c>
      <c r="F250" s="35">
        <f t="shared" si="33"/>
        <v>43.136339261127326</v>
      </c>
      <c r="G250" s="35">
        <f t="shared" si="33"/>
        <v>49.816045145389175</v>
      </c>
      <c r="H250" s="35">
        <f t="shared" si="33"/>
        <v>58.139982657446019</v>
      </c>
      <c r="I250" s="35">
        <f t="shared" si="33"/>
        <v>37.451356700384224</v>
      </c>
      <c r="J250" s="35">
        <f t="shared" si="33"/>
        <v>33.211776528800662</v>
      </c>
    </row>
    <row r="251" spans="1:10" x14ac:dyDescent="0.3">
      <c r="B251" s="16" t="s">
        <v>21</v>
      </c>
      <c r="C251" s="34">
        <f t="shared" si="33"/>
        <v>150.91037550155198</v>
      </c>
      <c r="D251" s="34">
        <f t="shared" si="33"/>
        <v>181.97799404612852</v>
      </c>
      <c r="E251" s="34">
        <f t="shared" si="33"/>
        <v>127.69531918567161</v>
      </c>
      <c r="F251" s="35">
        <f t="shared" si="33"/>
        <v>229.63866873763732</v>
      </c>
      <c r="G251" s="35">
        <f t="shared" si="33"/>
        <v>260.98536209897844</v>
      </c>
      <c r="H251" s="35">
        <f t="shared" si="33"/>
        <v>300.04114820317085</v>
      </c>
      <c r="I251" s="35">
        <f t="shared" si="33"/>
        <v>202.94226301802772</v>
      </c>
      <c r="J251" s="35">
        <f t="shared" si="33"/>
        <v>182.96921418571372</v>
      </c>
    </row>
    <row r="252" spans="1:10" x14ac:dyDescent="0.3">
      <c r="C252" s="34"/>
      <c r="D252" s="34"/>
      <c r="E252" s="34"/>
      <c r="F252" s="35"/>
      <c r="G252" s="35"/>
      <c r="H252" s="35"/>
      <c r="I252" s="35"/>
      <c r="J252" s="35"/>
    </row>
    <row r="253" spans="1:10" x14ac:dyDescent="0.3">
      <c r="C253" s="34"/>
      <c r="D253" s="34"/>
      <c r="E253" s="34"/>
      <c r="F253" s="35"/>
      <c r="G253" s="35"/>
      <c r="H253" s="35"/>
      <c r="I253" s="35"/>
      <c r="J253" s="35"/>
    </row>
    <row r="254" spans="1:10" x14ac:dyDescent="0.3">
      <c r="A254" t="s">
        <v>93</v>
      </c>
      <c r="B254" s="16" t="s">
        <v>19</v>
      </c>
      <c r="C254" s="34">
        <f t="shared" ref="C254:J256" si="34">SUM(C208)/(C157)</f>
        <v>83.99047931078934</v>
      </c>
      <c r="D254" s="34">
        <f t="shared" si="34"/>
        <v>129.32487114581389</v>
      </c>
      <c r="E254" s="34">
        <f t="shared" si="34"/>
        <v>58.932162331411277</v>
      </c>
      <c r="F254" s="35">
        <f t="shared" si="34"/>
        <v>134.19749998116322</v>
      </c>
      <c r="G254" s="35">
        <f t="shared" si="34"/>
        <v>177.5615288274285</v>
      </c>
      <c r="H254" s="35">
        <f t="shared" si="34"/>
        <v>254.06967409303101</v>
      </c>
      <c r="I254" s="35">
        <f t="shared" si="34"/>
        <v>107.17035471576831</v>
      </c>
      <c r="J254" s="35">
        <f t="shared" si="34"/>
        <v>85.735885501024029</v>
      </c>
    </row>
    <row r="255" spans="1:10" x14ac:dyDescent="0.3">
      <c r="B255" s="16" t="s">
        <v>20</v>
      </c>
      <c r="C255" s="34">
        <f t="shared" si="34"/>
        <v>12.218765599372452</v>
      </c>
      <c r="D255" s="34">
        <f t="shared" si="34"/>
        <v>23.565989243172986</v>
      </c>
      <c r="E255" s="34">
        <f t="shared" si="34"/>
        <v>6.0065474870534752</v>
      </c>
      <c r="F255" s="35">
        <f t="shared" si="34"/>
        <v>27.613675299178453</v>
      </c>
      <c r="G255" s="35">
        <f t="shared" si="34"/>
        <v>39.305496010685545</v>
      </c>
      <c r="H255" s="35">
        <f t="shared" si="34"/>
        <v>59.913488686414219</v>
      </c>
      <c r="I255" s="35">
        <f t="shared" si="34"/>
        <v>20.26746683376059</v>
      </c>
      <c r="J255" s="35">
        <f t="shared" si="34"/>
        <v>14.608834478306687</v>
      </c>
    </row>
    <row r="256" spans="1:10" x14ac:dyDescent="0.3">
      <c r="B256" s="16" t="s">
        <v>21</v>
      </c>
      <c r="C256" s="34">
        <f t="shared" si="34"/>
        <v>121.76830257086355</v>
      </c>
      <c r="D256" s="34">
        <f t="shared" si="34"/>
        <v>185.0065667025975</v>
      </c>
      <c r="E256" s="34">
        <f t="shared" si="34"/>
        <v>86.782444156664312</v>
      </c>
      <c r="F256" s="35">
        <f t="shared" si="34"/>
        <v>190.31952375447926</v>
      </c>
      <c r="G256" s="35">
        <f t="shared" si="34"/>
        <v>250.36964767315831</v>
      </c>
      <c r="H256" s="35">
        <f t="shared" si="34"/>
        <v>356.3279268552235</v>
      </c>
      <c r="I256" s="35">
        <f t="shared" si="34"/>
        <v>152.92333288345714</v>
      </c>
      <c r="J256" s="35">
        <f t="shared" si="34"/>
        <v>123.17819818226022</v>
      </c>
    </row>
    <row r="257" spans="1:10" x14ac:dyDescent="0.3">
      <c r="C257" s="34"/>
      <c r="D257" s="34"/>
      <c r="E257" s="34"/>
      <c r="F257" s="35"/>
      <c r="G257" s="35"/>
      <c r="H257" s="35"/>
      <c r="I257" s="35"/>
      <c r="J257" s="35"/>
    </row>
    <row r="258" spans="1:10" x14ac:dyDescent="0.3">
      <c r="C258" s="34"/>
      <c r="D258" s="34"/>
      <c r="E258" s="34"/>
      <c r="F258" s="35"/>
      <c r="G258" s="35"/>
      <c r="H258" s="35"/>
      <c r="I258" s="35"/>
      <c r="J258" s="35"/>
    </row>
    <row r="259" spans="1:10" x14ac:dyDescent="0.3">
      <c r="A259" t="s">
        <v>94</v>
      </c>
      <c r="B259" s="16" t="s">
        <v>19</v>
      </c>
      <c r="C259" s="34">
        <f t="shared" ref="C259:J261" si="35">SUM(C213)/(C162)</f>
        <v>62.547829899571703</v>
      </c>
      <c r="D259" s="34">
        <f t="shared" si="35"/>
        <v>132.17423777166121</v>
      </c>
      <c r="E259" s="34">
        <f t="shared" si="35"/>
        <v>31.874391989957616</v>
      </c>
      <c r="F259" s="35">
        <f t="shared" si="35"/>
        <v>105.69020148654603</v>
      </c>
      <c r="G259" s="35">
        <f t="shared" si="35"/>
        <v>168.29096015357979</v>
      </c>
      <c r="H259" s="35">
        <f t="shared" si="35"/>
        <v>283.68647704704756</v>
      </c>
      <c r="I259" s="35">
        <f t="shared" si="35"/>
        <v>76.746555898923191</v>
      </c>
      <c r="J259" s="96">
        <f t="shared" si="35"/>
        <v>53.158131314780043</v>
      </c>
    </row>
    <row r="260" spans="1:10" x14ac:dyDescent="0.3">
      <c r="B260" s="16" t="s">
        <v>20</v>
      </c>
      <c r="C260" s="34">
        <f t="shared" si="35"/>
        <v>0.39388169949610002</v>
      </c>
      <c r="D260" s="34">
        <f t="shared" si="35"/>
        <v>14.207225993243069</v>
      </c>
      <c r="E260" s="34">
        <f t="shared" si="35"/>
        <v>0</v>
      </c>
      <c r="F260" s="35">
        <f t="shared" si="35"/>
        <v>12.755472327094564</v>
      </c>
      <c r="G260" s="35">
        <f t="shared" si="35"/>
        <v>27.107533859697426</v>
      </c>
      <c r="H260" s="35">
        <f t="shared" si="35"/>
        <v>54.920456276209784</v>
      </c>
      <c r="I260" s="35">
        <f t="shared" si="35"/>
        <v>5.9498070921794781</v>
      </c>
      <c r="J260" s="96">
        <f t="shared" si="35"/>
        <v>0.86023386043828431</v>
      </c>
    </row>
    <row r="261" spans="1:10" x14ac:dyDescent="0.3">
      <c r="B261" s="16" t="s">
        <v>21</v>
      </c>
      <c r="C261" s="34">
        <f t="shared" si="35"/>
        <v>95.231100953895094</v>
      </c>
      <c r="D261" s="34">
        <f t="shared" si="35"/>
        <v>193.96634098211064</v>
      </c>
      <c r="E261" s="34">
        <f t="shared" si="35"/>
        <v>56.145006619242409</v>
      </c>
      <c r="F261" s="35">
        <f t="shared" si="35"/>
        <v>154.27732088095905</v>
      </c>
      <c r="G261" s="35">
        <f t="shared" si="35"/>
        <v>241.9659387231132</v>
      </c>
      <c r="H261" s="35">
        <f t="shared" si="35"/>
        <v>402.85397405701383</v>
      </c>
      <c r="I261" s="35">
        <f t="shared" si="35"/>
        <v>113.82898383511724</v>
      </c>
      <c r="J261" s="96">
        <f t="shared" si="35"/>
        <v>80.609746098621301</v>
      </c>
    </row>
    <row r="262" spans="1:10" x14ac:dyDescent="0.3">
      <c r="C262" s="34"/>
      <c r="D262" s="34"/>
      <c r="E262" s="34"/>
      <c r="F262" s="35"/>
      <c r="G262" s="35"/>
      <c r="H262" s="35"/>
      <c r="I262" s="35"/>
      <c r="J262" s="35"/>
    </row>
    <row r="263" spans="1:10" x14ac:dyDescent="0.3">
      <c r="C263" s="34"/>
      <c r="D263" s="34"/>
      <c r="E263" s="34"/>
      <c r="F263" s="35"/>
      <c r="G263" s="35"/>
      <c r="H263" s="35"/>
      <c r="I263" s="35"/>
      <c r="J263" s="35"/>
    </row>
    <row r="264" spans="1:10" x14ac:dyDescent="0.3">
      <c r="A264" t="s">
        <v>95</v>
      </c>
      <c r="B264" s="16" t="s">
        <v>19</v>
      </c>
      <c r="C264" s="96">
        <f t="shared" ref="C264:J266" si="36">SUM(C218)/(C167)</f>
        <v>39.195821693087325</v>
      </c>
      <c r="D264" s="96">
        <f t="shared" si="36"/>
        <v>147.19954234586137</v>
      </c>
      <c r="E264" s="96">
        <f t="shared" si="36"/>
        <v>9.1887883016201233</v>
      </c>
      <c r="F264" s="96">
        <f t="shared" si="36"/>
        <v>83.287533038643858</v>
      </c>
      <c r="G264" s="96">
        <f t="shared" si="36"/>
        <v>167.78121841858263</v>
      </c>
      <c r="H264" s="96">
        <f t="shared" si="36"/>
        <v>252.44599254202163</v>
      </c>
      <c r="I264" s="96">
        <f t="shared" si="36"/>
        <v>51.662280613968576</v>
      </c>
      <c r="J264" s="96">
        <f t="shared" si="36"/>
        <v>25.250587896033046</v>
      </c>
    </row>
    <row r="265" spans="1:10" x14ac:dyDescent="0.3">
      <c r="B265" s="16" t="s">
        <v>20</v>
      </c>
      <c r="C265" s="96">
        <f t="shared" si="36"/>
        <v>0</v>
      </c>
      <c r="D265" s="96">
        <f t="shared" si="36"/>
        <v>6.117822087279567</v>
      </c>
      <c r="E265" s="96">
        <f t="shared" si="36"/>
        <v>0</v>
      </c>
      <c r="F265" s="96">
        <f t="shared" si="36"/>
        <v>1.3331805445048053</v>
      </c>
      <c r="G265" s="96">
        <f t="shared" si="36"/>
        <v>17.94245108536871</v>
      </c>
      <c r="H265" s="96">
        <f t="shared" si="36"/>
        <v>39.936996564241454</v>
      </c>
      <c r="I265" s="96">
        <f t="shared" si="36"/>
        <v>0</v>
      </c>
      <c r="J265" s="96">
        <f t="shared" si="36"/>
        <v>0</v>
      </c>
    </row>
    <row r="266" spans="1:10" x14ac:dyDescent="0.3">
      <c r="B266" s="16" t="s">
        <v>21</v>
      </c>
      <c r="C266" s="96">
        <f t="shared" si="36"/>
        <v>73.939121870948426</v>
      </c>
      <c r="D266" s="96">
        <f t="shared" si="36"/>
        <v>220.53040437310756</v>
      </c>
      <c r="E266" s="96">
        <f t="shared" si="36"/>
        <v>34.161375815076262</v>
      </c>
      <c r="F266" s="96">
        <f t="shared" si="36"/>
        <v>125.79521169619282</v>
      </c>
      <c r="G266" s="96">
        <f t="shared" si="36"/>
        <v>245.23019629457113</v>
      </c>
      <c r="H266" s="96">
        <f t="shared" si="36"/>
        <v>361.94938265182986</v>
      </c>
      <c r="I266" s="96">
        <f t="shared" si="36"/>
        <v>85.656989053159137</v>
      </c>
      <c r="J266" s="96">
        <f t="shared" si="36"/>
        <v>51.711369257941605</v>
      </c>
    </row>
  </sheetData>
  <mergeCells count="2">
    <mergeCell ref="C7:E7"/>
    <mergeCell ref="F7:J7"/>
  </mergeCells>
  <pageMargins left="0.25" right="0.25" top="0.75" bottom="0.75" header="0.3" footer="0.3"/>
  <pageSetup paperSize="8" orientation="landscape" r:id="rId1"/>
  <headerFooter>
    <oddHeader>&amp;CWorksheet 5. Hunter-Central Coast-Illawarra region results</oddHeader>
    <oddFooter>&amp;CFilename: CCNSW Metropolitan Sydney Cemetery Capacity Report data supplement&amp;R&amp;P/&amp;N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D18"/>
  <sheetViews>
    <sheetView zoomScaleNormal="100" workbookViewId="0">
      <selection activeCell="B17" sqref="B17"/>
    </sheetView>
  </sheetViews>
  <sheetFormatPr defaultRowHeight="14.4" x14ac:dyDescent="0.3"/>
  <cols>
    <col min="1" max="1" width="23.5546875" customWidth="1"/>
    <col min="2" max="2" width="29" customWidth="1"/>
    <col min="3" max="3" width="14.6640625" customWidth="1"/>
    <col min="4" max="4" width="15.6640625" customWidth="1"/>
  </cols>
  <sheetData>
    <row r="5" spans="1:4" ht="18.75" x14ac:dyDescent="0.3">
      <c r="A5" s="21" t="s">
        <v>341</v>
      </c>
    </row>
    <row r="6" spans="1:4" ht="15" x14ac:dyDescent="0.25">
      <c r="A6" s="26" t="s">
        <v>377</v>
      </c>
    </row>
    <row r="7" spans="1:4" ht="15" x14ac:dyDescent="0.25">
      <c r="A7" t="s">
        <v>378</v>
      </c>
    </row>
    <row r="8" spans="1:4" s="26" customFormat="1" ht="48.75" customHeight="1" x14ac:dyDescent="0.25">
      <c r="A8" s="26" t="s">
        <v>294</v>
      </c>
      <c r="B8" s="26" t="s">
        <v>303</v>
      </c>
      <c r="C8" s="122" t="s">
        <v>376</v>
      </c>
      <c r="D8" s="122" t="s">
        <v>302</v>
      </c>
    </row>
    <row r="9" spans="1:4" ht="15" x14ac:dyDescent="0.25">
      <c r="A9" t="s">
        <v>0</v>
      </c>
      <c r="B9" t="s">
        <v>295</v>
      </c>
      <c r="C9">
        <v>3.6</v>
      </c>
      <c r="D9" s="30">
        <v>6600</v>
      </c>
    </row>
    <row r="10" spans="1:4" ht="15" x14ac:dyDescent="0.25">
      <c r="A10" t="s">
        <v>0</v>
      </c>
      <c r="B10" t="s">
        <v>296</v>
      </c>
      <c r="C10">
        <v>54</v>
      </c>
      <c r="D10" s="30">
        <v>144009</v>
      </c>
    </row>
    <row r="11" spans="1:4" ht="15" x14ac:dyDescent="0.25">
      <c r="A11" t="s">
        <v>0</v>
      </c>
      <c r="B11" t="s">
        <v>297</v>
      </c>
      <c r="C11">
        <v>16.25</v>
      </c>
      <c r="D11" s="30">
        <v>31309</v>
      </c>
    </row>
    <row r="12" spans="1:4" ht="15" x14ac:dyDescent="0.25">
      <c r="A12" t="s">
        <v>0</v>
      </c>
      <c r="B12" t="s">
        <v>298</v>
      </c>
      <c r="C12">
        <v>20.28</v>
      </c>
      <c r="D12" s="30">
        <v>18420</v>
      </c>
    </row>
    <row r="13" spans="1:4" ht="15" x14ac:dyDescent="0.25">
      <c r="A13" t="s">
        <v>0</v>
      </c>
      <c r="B13" t="s">
        <v>299</v>
      </c>
      <c r="C13">
        <v>39.369999999999997</v>
      </c>
      <c r="D13" s="30">
        <v>94319</v>
      </c>
    </row>
    <row r="14" spans="1:4" ht="15" x14ac:dyDescent="0.25">
      <c r="A14" t="s">
        <v>0</v>
      </c>
      <c r="B14" t="s">
        <v>300</v>
      </c>
      <c r="C14">
        <v>9.98</v>
      </c>
      <c r="D14" s="30">
        <v>6500</v>
      </c>
    </row>
    <row r="15" spans="1:4" ht="15" x14ac:dyDescent="0.25">
      <c r="A15" t="s">
        <v>19</v>
      </c>
      <c r="B15" t="s">
        <v>89</v>
      </c>
      <c r="C15">
        <v>74.069999999999993</v>
      </c>
      <c r="D15" s="30">
        <v>130658</v>
      </c>
    </row>
    <row r="16" spans="1:4" ht="15" x14ac:dyDescent="0.25">
      <c r="A16" t="s">
        <v>20</v>
      </c>
      <c r="B16" t="s">
        <v>89</v>
      </c>
      <c r="C16">
        <v>14.39</v>
      </c>
      <c r="D16" s="30">
        <v>24140</v>
      </c>
    </row>
    <row r="17" spans="1:4" ht="15" x14ac:dyDescent="0.25">
      <c r="A17" t="s">
        <v>21</v>
      </c>
      <c r="B17" t="s">
        <v>89</v>
      </c>
      <c r="C17">
        <v>88.66</v>
      </c>
      <c r="D17" s="30">
        <v>116284</v>
      </c>
    </row>
    <row r="18" spans="1:4" s="26" customFormat="1" ht="15" x14ac:dyDescent="0.25">
      <c r="A18" s="26" t="s">
        <v>301</v>
      </c>
      <c r="C18" s="26">
        <v>143.47999999999999</v>
      </c>
      <c r="D18" s="54">
        <v>301157</v>
      </c>
    </row>
  </sheetData>
  <pageMargins left="0.7" right="0.7" top="0.75" bottom="0.75" header="0.3" footer="0.3"/>
  <pageSetup paperSize="9" orientation="portrait" r:id="rId1"/>
  <headerFooter>
    <oddHeader>&amp;CWorksheet 6. Capacity 1Jan2015</oddHeader>
    <oddFooter>&amp;CFilename: CCNSW Metropolitan Sydney Cemetery Capacity Report data supplement&amp;R&amp;P/&amp;N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K24"/>
  <sheetViews>
    <sheetView zoomScaleNormal="100" workbookViewId="0">
      <selection activeCell="A16" sqref="A16"/>
    </sheetView>
  </sheetViews>
  <sheetFormatPr defaultRowHeight="14.4" x14ac:dyDescent="0.3"/>
  <cols>
    <col min="1" max="1" width="32.44140625" customWidth="1"/>
  </cols>
  <sheetData>
    <row r="5" spans="1:11" ht="18.75" x14ac:dyDescent="0.3">
      <c r="A5" s="21" t="s">
        <v>342</v>
      </c>
    </row>
    <row r="6" spans="1:11" ht="15" x14ac:dyDescent="0.25">
      <c r="A6" s="26" t="s">
        <v>437</v>
      </c>
    </row>
    <row r="8" spans="1:11" ht="15" x14ac:dyDescent="0.25">
      <c r="A8" s="123" t="s">
        <v>343</v>
      </c>
      <c r="B8" s="124"/>
      <c r="C8" s="41"/>
      <c r="D8" s="41"/>
      <c r="E8" s="41"/>
      <c r="F8" s="41"/>
      <c r="G8" s="41"/>
      <c r="H8" s="41"/>
      <c r="I8" s="41"/>
      <c r="J8" s="41"/>
      <c r="K8" s="41"/>
    </row>
    <row r="9" spans="1:11" ht="15" x14ac:dyDescent="0.25">
      <c r="A9" s="37"/>
      <c r="B9" s="125" t="s">
        <v>304</v>
      </c>
      <c r="C9" s="125" t="s">
        <v>305</v>
      </c>
      <c r="D9" s="125" t="s">
        <v>306</v>
      </c>
      <c r="E9" s="125" t="s">
        <v>307</v>
      </c>
      <c r="F9" s="125" t="s">
        <v>308</v>
      </c>
      <c r="G9" s="125" t="s">
        <v>309</v>
      </c>
      <c r="H9" s="125" t="s">
        <v>310</v>
      </c>
      <c r="I9" s="125" t="s">
        <v>311</v>
      </c>
      <c r="J9" s="125" t="s">
        <v>312</v>
      </c>
      <c r="K9" s="37"/>
    </row>
    <row r="10" spans="1:11" ht="15" x14ac:dyDescent="0.25">
      <c r="A10" s="44" t="s">
        <v>12</v>
      </c>
      <c r="B10" s="45" t="s">
        <v>13</v>
      </c>
      <c r="C10" s="45" t="s">
        <v>13</v>
      </c>
      <c r="D10" s="45" t="s">
        <v>13</v>
      </c>
      <c r="E10" s="45" t="s">
        <v>13</v>
      </c>
      <c r="F10" s="45" t="s">
        <v>13</v>
      </c>
      <c r="G10" s="45" t="s">
        <v>13</v>
      </c>
      <c r="H10" s="45" t="s">
        <v>13</v>
      </c>
      <c r="I10" s="45" t="s">
        <v>13</v>
      </c>
      <c r="J10" s="45" t="s">
        <v>13</v>
      </c>
      <c r="K10" s="125" t="s">
        <v>313</v>
      </c>
    </row>
    <row r="11" spans="1:11" ht="15" x14ac:dyDescent="0.25">
      <c r="A11" s="16" t="s">
        <v>14</v>
      </c>
      <c r="B11" s="16">
        <v>9040</v>
      </c>
      <c r="C11" s="16">
        <v>21700</v>
      </c>
      <c r="D11" s="16">
        <v>22900</v>
      </c>
      <c r="E11" s="16">
        <v>24600</v>
      </c>
      <c r="F11" s="16">
        <v>26850</v>
      </c>
      <c r="G11" s="16">
        <v>31800</v>
      </c>
      <c r="H11" s="16">
        <v>31950</v>
      </c>
      <c r="I11" s="16">
        <v>34500</v>
      </c>
      <c r="J11" s="16">
        <v>37050</v>
      </c>
      <c r="K11" s="37">
        <f>SUM(B11:J11)</f>
        <v>240390</v>
      </c>
    </row>
    <row r="12" spans="1:11" x14ac:dyDescent="0.3">
      <c r="A12" s="16" t="s">
        <v>15</v>
      </c>
      <c r="B12" s="16">
        <v>10680</v>
      </c>
      <c r="C12" s="16">
        <v>29250</v>
      </c>
      <c r="D12" s="16">
        <v>31900</v>
      </c>
      <c r="E12" s="16">
        <v>35200</v>
      </c>
      <c r="F12" s="16">
        <v>39500</v>
      </c>
      <c r="G12" s="16">
        <v>44350</v>
      </c>
      <c r="H12" s="16">
        <v>50100</v>
      </c>
      <c r="I12" s="16">
        <v>55050</v>
      </c>
      <c r="J12" s="16">
        <v>59900</v>
      </c>
      <c r="K12" s="37">
        <f t="shared" ref="K12:K16" si="0">SUM(B12:J12)</f>
        <v>355930</v>
      </c>
    </row>
    <row r="13" spans="1:11" x14ac:dyDescent="0.3">
      <c r="A13" s="16" t="s">
        <v>16</v>
      </c>
      <c r="B13" s="16">
        <v>11400</v>
      </c>
      <c r="C13" s="16">
        <v>31700</v>
      </c>
      <c r="D13" s="16">
        <v>33150</v>
      </c>
      <c r="E13" s="16">
        <v>35100</v>
      </c>
      <c r="F13" s="16">
        <v>38200</v>
      </c>
      <c r="G13" s="16">
        <v>39400</v>
      </c>
      <c r="H13" s="16">
        <v>45950</v>
      </c>
      <c r="I13" s="16">
        <v>49550</v>
      </c>
      <c r="J13" s="16">
        <v>53150</v>
      </c>
      <c r="K13" s="37">
        <f t="shared" si="0"/>
        <v>337600</v>
      </c>
    </row>
    <row r="14" spans="1:11" x14ac:dyDescent="0.3">
      <c r="A14" s="16" t="s">
        <v>17</v>
      </c>
      <c r="B14" s="16">
        <v>3400</v>
      </c>
      <c r="C14" s="16">
        <v>9550</v>
      </c>
      <c r="D14" s="16">
        <v>10800</v>
      </c>
      <c r="E14" s="16">
        <v>12200</v>
      </c>
      <c r="F14" s="16">
        <v>13900</v>
      </c>
      <c r="G14" s="16">
        <v>15650</v>
      </c>
      <c r="H14" s="16">
        <v>17400</v>
      </c>
      <c r="I14" s="16">
        <v>19150</v>
      </c>
      <c r="J14" s="16">
        <v>20900</v>
      </c>
      <c r="K14" s="37">
        <f t="shared" si="0"/>
        <v>122950</v>
      </c>
    </row>
    <row r="15" spans="1:11" x14ac:dyDescent="0.3">
      <c r="A15" s="16" t="s">
        <v>18</v>
      </c>
      <c r="B15" s="16">
        <v>6160</v>
      </c>
      <c r="C15" s="16">
        <v>17750</v>
      </c>
      <c r="D15" s="16">
        <v>20200</v>
      </c>
      <c r="E15" s="16">
        <v>23050</v>
      </c>
      <c r="F15" s="16">
        <v>26450</v>
      </c>
      <c r="G15" s="16">
        <v>30350</v>
      </c>
      <c r="H15" s="16">
        <v>38650</v>
      </c>
      <c r="I15" s="16">
        <v>43650</v>
      </c>
      <c r="J15" s="16">
        <v>48650</v>
      </c>
      <c r="K15" s="37">
        <f t="shared" si="0"/>
        <v>254910</v>
      </c>
    </row>
    <row r="16" spans="1:11" x14ac:dyDescent="0.3">
      <c r="A16" s="16" t="s">
        <v>379</v>
      </c>
      <c r="B16" s="16">
        <v>7980</v>
      </c>
      <c r="C16" s="16">
        <v>20700</v>
      </c>
      <c r="D16" s="16">
        <v>21450</v>
      </c>
      <c r="E16" s="16">
        <v>22750</v>
      </c>
      <c r="F16" s="16">
        <v>24650</v>
      </c>
      <c r="G16" s="16">
        <v>26950</v>
      </c>
      <c r="H16" s="16">
        <v>29250</v>
      </c>
      <c r="I16" s="16">
        <v>31550</v>
      </c>
      <c r="J16" s="16">
        <v>33850</v>
      </c>
      <c r="K16" s="37">
        <f t="shared" si="0"/>
        <v>219130</v>
      </c>
    </row>
    <row r="17" spans="1:11" ht="15" x14ac:dyDescent="0.25">
      <c r="A17" s="15" t="s">
        <v>313</v>
      </c>
      <c r="B17" s="15">
        <f t="shared" ref="B17:J17" si="1">SUM(B11:B16)</f>
        <v>48660</v>
      </c>
      <c r="C17" s="15">
        <f t="shared" si="1"/>
        <v>130650</v>
      </c>
      <c r="D17" s="15">
        <f t="shared" si="1"/>
        <v>140400</v>
      </c>
      <c r="E17" s="15">
        <f t="shared" si="1"/>
        <v>152900</v>
      </c>
      <c r="F17" s="15">
        <f t="shared" si="1"/>
        <v>169550</v>
      </c>
      <c r="G17" s="15">
        <f t="shared" si="1"/>
        <v>188500</v>
      </c>
      <c r="H17" s="15">
        <f t="shared" si="1"/>
        <v>213300</v>
      </c>
      <c r="I17" s="15">
        <f t="shared" si="1"/>
        <v>233450</v>
      </c>
      <c r="J17" s="15">
        <f t="shared" si="1"/>
        <v>253500</v>
      </c>
      <c r="K17" s="15">
        <f>SUM(B17:J17)</f>
        <v>1530910</v>
      </c>
    </row>
    <row r="18" spans="1:11" ht="15" x14ac:dyDescent="0.25">
      <c r="A18" s="16"/>
      <c r="B18" s="16"/>
      <c r="C18" s="16"/>
      <c r="D18" s="16"/>
      <c r="E18" s="16"/>
      <c r="F18" s="16"/>
      <c r="G18" s="16"/>
      <c r="H18" s="16"/>
      <c r="I18" s="16"/>
      <c r="J18" s="16"/>
      <c r="K18" s="37"/>
    </row>
    <row r="19" spans="1:11" ht="15" x14ac:dyDescent="0.25">
      <c r="A19" s="16" t="s">
        <v>19</v>
      </c>
      <c r="B19" s="16">
        <v>9800</v>
      </c>
      <c r="C19" s="16">
        <v>25750</v>
      </c>
      <c r="D19" s="16">
        <v>27150</v>
      </c>
      <c r="E19" s="16">
        <v>29000</v>
      </c>
      <c r="F19" s="16">
        <v>31450</v>
      </c>
      <c r="G19" s="16">
        <v>33850</v>
      </c>
      <c r="H19" s="16">
        <v>36600</v>
      </c>
      <c r="I19" s="16">
        <v>39100</v>
      </c>
      <c r="J19" s="16">
        <v>41600</v>
      </c>
      <c r="K19" s="37">
        <f>SUM(B19:J19)</f>
        <v>274300</v>
      </c>
    </row>
    <row r="20" spans="1:11" ht="15" x14ac:dyDescent="0.25">
      <c r="A20" s="16" t="s">
        <v>20</v>
      </c>
      <c r="B20" s="16">
        <v>6020</v>
      </c>
      <c r="C20" s="16">
        <v>15550</v>
      </c>
      <c r="D20" s="16">
        <v>16350</v>
      </c>
      <c r="E20" s="16">
        <v>17450</v>
      </c>
      <c r="F20" s="16">
        <v>18950</v>
      </c>
      <c r="G20" s="16">
        <v>20850</v>
      </c>
      <c r="H20" s="16">
        <v>23600</v>
      </c>
      <c r="I20" s="16">
        <v>25500</v>
      </c>
      <c r="J20" s="16">
        <v>27400</v>
      </c>
      <c r="K20" s="37">
        <f t="shared" ref="K20:K21" si="2">SUM(B20:J20)</f>
        <v>171670</v>
      </c>
    </row>
    <row r="21" spans="1:11" x14ac:dyDescent="0.3">
      <c r="A21" s="16" t="s">
        <v>21</v>
      </c>
      <c r="B21" s="16">
        <v>6300</v>
      </c>
      <c r="C21" s="16">
        <v>16800</v>
      </c>
      <c r="D21" s="16">
        <v>17850</v>
      </c>
      <c r="E21" s="16">
        <v>19000</v>
      </c>
      <c r="F21" s="16">
        <v>20500</v>
      </c>
      <c r="G21" s="16">
        <v>22150</v>
      </c>
      <c r="H21" s="16">
        <v>23800</v>
      </c>
      <c r="I21" s="16">
        <v>25450</v>
      </c>
      <c r="J21" s="16">
        <v>27100</v>
      </c>
      <c r="K21" s="37">
        <f t="shared" si="2"/>
        <v>178950</v>
      </c>
    </row>
    <row r="22" spans="1:11" x14ac:dyDescent="0.3">
      <c r="A22" s="15" t="s">
        <v>313</v>
      </c>
      <c r="B22" s="15">
        <f t="shared" ref="B22:J22" si="3">SUM(B19:B21)</f>
        <v>22120</v>
      </c>
      <c r="C22" s="15">
        <f t="shared" si="3"/>
        <v>58100</v>
      </c>
      <c r="D22" s="15">
        <f t="shared" si="3"/>
        <v>61350</v>
      </c>
      <c r="E22" s="15">
        <f t="shared" si="3"/>
        <v>65450</v>
      </c>
      <c r="F22" s="15">
        <f t="shared" si="3"/>
        <v>70900</v>
      </c>
      <c r="G22" s="15">
        <f t="shared" si="3"/>
        <v>76850</v>
      </c>
      <c r="H22" s="15">
        <f t="shared" si="3"/>
        <v>84000</v>
      </c>
      <c r="I22" s="15">
        <f t="shared" si="3"/>
        <v>90050</v>
      </c>
      <c r="J22" s="15">
        <f t="shared" si="3"/>
        <v>96100</v>
      </c>
      <c r="K22" s="15">
        <f>SUM(B22:J22)</f>
        <v>624920</v>
      </c>
    </row>
    <row r="23" spans="1:11" x14ac:dyDescent="0.3">
      <c r="A23" s="15"/>
      <c r="B23" s="15"/>
      <c r="C23" s="15"/>
      <c r="D23" s="15"/>
      <c r="E23" s="15"/>
      <c r="F23" s="15"/>
      <c r="G23" s="15"/>
      <c r="H23" s="15"/>
      <c r="I23" s="15"/>
      <c r="J23" s="15"/>
      <c r="K23" s="15"/>
    </row>
    <row r="24" spans="1:11" x14ac:dyDescent="0.3">
      <c r="A24" s="46" t="s">
        <v>385</v>
      </c>
      <c r="B24" s="46">
        <f>SUM(B22,B17)</f>
        <v>70780</v>
      </c>
      <c r="C24" s="46">
        <f>SUM(C22,C17)</f>
        <v>188750</v>
      </c>
      <c r="D24" s="46">
        <f>SUM(D22,D17)</f>
        <v>201750</v>
      </c>
      <c r="E24" s="46">
        <f>SUM(E22,E17)</f>
        <v>218350</v>
      </c>
      <c r="F24" s="47">
        <f>SUM(F22,F17)</f>
        <v>240450</v>
      </c>
      <c r="G24" s="47">
        <f t="shared" ref="G24:I24" si="4">SUM(G22,G17)</f>
        <v>265350</v>
      </c>
      <c r="H24" s="47">
        <f t="shared" si="4"/>
        <v>297300</v>
      </c>
      <c r="I24" s="47">
        <f t="shared" si="4"/>
        <v>323500</v>
      </c>
      <c r="J24" s="47">
        <f>SUM(J22,J17)</f>
        <v>349600</v>
      </c>
      <c r="K24" s="15">
        <f>SUM(B24:J24)</f>
        <v>2155830</v>
      </c>
    </row>
  </sheetData>
  <pageMargins left="0.7" right="0.7" top="0.75" bottom="0.75" header="0.3" footer="0.3"/>
  <pageSetup paperSize="9" orientation="landscape" r:id="rId1"/>
  <headerFooter>
    <oddHeader>&amp;CWorksheet 7. Projected deaths</oddHeader>
    <oddFooter>&amp;CFilename: CCNSW Metropolitan Sydney Cemetery Capacity Report data supplement&amp;R&amp;P/&amp;N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U128"/>
  <sheetViews>
    <sheetView topLeftCell="A25" zoomScaleNormal="100" workbookViewId="0">
      <selection activeCell="B55" sqref="B55"/>
    </sheetView>
  </sheetViews>
  <sheetFormatPr defaultRowHeight="14.4" x14ac:dyDescent="0.3"/>
  <cols>
    <col min="1" max="1" width="12.5546875" customWidth="1"/>
    <col min="5" max="5" width="10.6640625" customWidth="1"/>
    <col min="6" max="6" width="9.6640625" customWidth="1"/>
    <col min="7" max="7" width="9.88671875" customWidth="1"/>
    <col min="8" max="8" width="9.44140625" customWidth="1"/>
    <col min="9" max="9" width="10" customWidth="1"/>
    <col min="10" max="10" width="10.44140625" customWidth="1"/>
  </cols>
  <sheetData>
    <row r="5" spans="1:10" ht="18.75" x14ac:dyDescent="0.3">
      <c r="A5" s="21" t="s">
        <v>342</v>
      </c>
    </row>
    <row r="6" spans="1:10" ht="15" x14ac:dyDescent="0.25">
      <c r="A6" s="26" t="s">
        <v>344</v>
      </c>
    </row>
    <row r="8" spans="1:10" ht="15" x14ac:dyDescent="0.25">
      <c r="A8" s="39" t="s">
        <v>407</v>
      </c>
    </row>
    <row r="9" spans="1:10" ht="15" x14ac:dyDescent="0.25">
      <c r="A9" s="126"/>
      <c r="B9" s="127" t="s">
        <v>314</v>
      </c>
      <c r="C9" s="126"/>
      <c r="D9" s="126"/>
      <c r="E9" s="126"/>
      <c r="F9" s="126"/>
      <c r="G9" s="126"/>
      <c r="H9" s="126"/>
      <c r="I9" s="128"/>
      <c r="J9" s="126"/>
    </row>
    <row r="10" spans="1:10" ht="25.5" x14ac:dyDescent="0.25">
      <c r="A10" s="126"/>
      <c r="B10" s="126" t="s">
        <v>315</v>
      </c>
      <c r="C10" s="126" t="s">
        <v>305</v>
      </c>
      <c r="D10" s="126" t="s">
        <v>316</v>
      </c>
      <c r="E10" s="126" t="s">
        <v>317</v>
      </c>
      <c r="F10" s="126" t="s">
        <v>318</v>
      </c>
      <c r="G10" s="126" t="s">
        <v>319</v>
      </c>
      <c r="H10" s="126" t="s">
        <v>320</v>
      </c>
      <c r="I10" s="126" t="s">
        <v>321</v>
      </c>
      <c r="J10" s="126" t="s">
        <v>322</v>
      </c>
    </row>
    <row r="11" spans="1:10" ht="15" x14ac:dyDescent="0.25">
      <c r="A11" s="126" t="s">
        <v>323</v>
      </c>
      <c r="B11" s="128"/>
      <c r="C11" s="128"/>
      <c r="D11" s="128"/>
      <c r="E11" s="128"/>
      <c r="F11" s="128"/>
      <c r="G11" s="129"/>
      <c r="H11" s="129"/>
      <c r="I11" s="129"/>
      <c r="J11" s="129"/>
    </row>
    <row r="12" spans="1:10" ht="15" x14ac:dyDescent="0.25">
      <c r="A12" s="128" t="s">
        <v>324</v>
      </c>
      <c r="B12" s="130">
        <v>0.70399999999999996</v>
      </c>
      <c r="C12" s="130">
        <v>0.70399999999999996</v>
      </c>
      <c r="D12" s="130">
        <v>0.70399999999999996</v>
      </c>
      <c r="E12" s="130">
        <v>0.70399999999999996</v>
      </c>
      <c r="F12" s="130">
        <v>0.70399999999999996</v>
      </c>
      <c r="G12" s="130">
        <v>0.70399999999999996</v>
      </c>
      <c r="H12" s="130">
        <v>0.70399999999999996</v>
      </c>
      <c r="I12" s="130">
        <v>0.70399999999999996</v>
      </c>
      <c r="J12" s="130">
        <v>0.70399999999999996</v>
      </c>
    </row>
    <row r="13" spans="1:10" ht="15" x14ac:dyDescent="0.25">
      <c r="A13" s="128" t="s">
        <v>325</v>
      </c>
      <c r="B13" s="128">
        <v>1.4730000000000001</v>
      </c>
      <c r="C13" s="130">
        <v>1.4730000000000001</v>
      </c>
      <c r="D13" s="130">
        <v>1.4730000000000001</v>
      </c>
      <c r="E13" s="130">
        <v>1.4730000000000001</v>
      </c>
      <c r="F13" s="130">
        <v>1.4730000000000001</v>
      </c>
      <c r="G13" s="130">
        <v>1.4730000000000001</v>
      </c>
      <c r="H13" s="130">
        <v>1.4730000000000001</v>
      </c>
      <c r="I13" s="130">
        <v>1.4730000000000001</v>
      </c>
      <c r="J13" s="130">
        <v>1.4730000000000001</v>
      </c>
    </row>
    <row r="14" spans="1:10" ht="15" x14ac:dyDescent="0.25">
      <c r="A14" s="128"/>
      <c r="B14" s="128"/>
      <c r="C14" s="128"/>
      <c r="D14" s="128"/>
      <c r="E14" s="128"/>
      <c r="F14" s="128"/>
      <c r="G14" s="128"/>
      <c r="H14" s="128"/>
      <c r="I14" s="128"/>
      <c r="J14" s="128"/>
    </row>
    <row r="15" spans="1:10" ht="15" x14ac:dyDescent="0.25">
      <c r="A15" s="126" t="s">
        <v>326</v>
      </c>
      <c r="B15" s="128"/>
      <c r="C15" s="128"/>
      <c r="D15" s="128"/>
      <c r="E15" s="128"/>
      <c r="F15" s="131"/>
      <c r="G15" s="131"/>
      <c r="H15" s="131"/>
      <c r="I15" s="131"/>
      <c r="J15" s="129"/>
    </row>
    <row r="16" spans="1:10" ht="15" x14ac:dyDescent="0.25">
      <c r="A16" s="128" t="s">
        <v>324</v>
      </c>
      <c r="B16" s="130">
        <v>0.70399999999999996</v>
      </c>
      <c r="C16" s="130">
        <v>0.70399999999999996</v>
      </c>
      <c r="D16" s="130">
        <v>0.70399999999999996</v>
      </c>
      <c r="E16" s="130">
        <v>0.70399999999999996</v>
      </c>
      <c r="F16" s="130">
        <v>0.70399999999999996</v>
      </c>
      <c r="G16" s="130">
        <v>0.70399999999999996</v>
      </c>
      <c r="H16" s="130">
        <v>0.70399999999999996</v>
      </c>
      <c r="I16" s="130">
        <v>0.70399999999999996</v>
      </c>
      <c r="J16" s="130">
        <v>0.70399999999999996</v>
      </c>
    </row>
    <row r="17" spans="1:13" ht="15" x14ac:dyDescent="0.25">
      <c r="A17" s="128" t="s">
        <v>325</v>
      </c>
      <c r="B17" s="128">
        <v>1.4730000000000001</v>
      </c>
      <c r="C17" s="130">
        <v>1.4730000000000001</v>
      </c>
      <c r="D17" s="130">
        <v>1.4730000000000001</v>
      </c>
      <c r="E17" s="130">
        <v>1.4730000000000001</v>
      </c>
      <c r="F17" s="130">
        <v>1.4730000000000001</v>
      </c>
      <c r="G17" s="130">
        <v>1.4730000000000001</v>
      </c>
      <c r="H17" s="130">
        <v>1.4730000000000001</v>
      </c>
      <c r="I17" s="130">
        <v>1.4730000000000001</v>
      </c>
      <c r="J17" s="130">
        <v>1.4730000000000001</v>
      </c>
    </row>
    <row r="18" spans="1:13" ht="15" x14ac:dyDescent="0.25">
      <c r="A18" s="20"/>
      <c r="B18" s="16"/>
      <c r="C18" s="16"/>
      <c r="D18" s="16"/>
      <c r="E18" s="16"/>
      <c r="F18" s="16"/>
      <c r="G18" s="16"/>
      <c r="H18" s="16"/>
      <c r="I18" s="16"/>
      <c r="J18" s="16"/>
      <c r="K18" s="16"/>
      <c r="L18" s="16"/>
      <c r="M18" s="16"/>
    </row>
    <row r="19" spans="1:13" ht="22.5" customHeight="1" x14ac:dyDescent="0.25">
      <c r="A19" s="20"/>
      <c r="B19" s="15"/>
      <c r="C19" s="15"/>
      <c r="D19" s="15"/>
      <c r="E19" s="15"/>
      <c r="F19" s="15"/>
      <c r="G19" s="15"/>
      <c r="H19" s="15"/>
      <c r="I19" s="15"/>
      <c r="J19" s="15"/>
      <c r="K19" s="15"/>
      <c r="L19" s="16"/>
      <c r="M19" s="16"/>
    </row>
    <row r="20" spans="1:13" ht="15" x14ac:dyDescent="0.25">
      <c r="A20" s="16" t="s">
        <v>327</v>
      </c>
      <c r="B20" s="132" t="s">
        <v>89</v>
      </c>
      <c r="C20" s="20" t="s">
        <v>328</v>
      </c>
    </row>
    <row r="21" spans="1:13" ht="15" x14ac:dyDescent="0.25">
      <c r="A21" s="16" t="s">
        <v>329</v>
      </c>
      <c r="B21" s="132" t="s">
        <v>89</v>
      </c>
      <c r="C21" s="20" t="s">
        <v>330</v>
      </c>
    </row>
    <row r="23" spans="1:13" ht="15" x14ac:dyDescent="0.25">
      <c r="A23" s="39" t="s">
        <v>408</v>
      </c>
    </row>
    <row r="24" spans="1:13" ht="15" x14ac:dyDescent="0.25">
      <c r="A24" s="126"/>
      <c r="B24" s="127" t="s">
        <v>314</v>
      </c>
      <c r="C24" s="126"/>
      <c r="D24" s="126"/>
      <c r="E24" s="126"/>
      <c r="F24" s="126"/>
      <c r="G24" s="126"/>
      <c r="H24" s="126"/>
      <c r="I24" s="128"/>
      <c r="J24" s="126"/>
    </row>
    <row r="25" spans="1:13" ht="25.5" x14ac:dyDescent="0.25">
      <c r="A25" s="126"/>
      <c r="B25" s="126" t="s">
        <v>315</v>
      </c>
      <c r="C25" s="126" t="s">
        <v>305</v>
      </c>
      <c r="D25" s="126" t="s">
        <v>316</v>
      </c>
      <c r="E25" s="126" t="s">
        <v>317</v>
      </c>
      <c r="F25" s="126" t="s">
        <v>318</v>
      </c>
      <c r="G25" s="126" t="s">
        <v>319</v>
      </c>
      <c r="H25" s="126" t="s">
        <v>320</v>
      </c>
      <c r="I25" s="126" t="s">
        <v>321</v>
      </c>
      <c r="J25" s="126" t="s">
        <v>322</v>
      </c>
    </row>
    <row r="26" spans="1:13" ht="15" x14ac:dyDescent="0.25">
      <c r="A26" s="126" t="s">
        <v>323</v>
      </c>
      <c r="B26" s="128"/>
      <c r="C26" s="128"/>
      <c r="D26" s="128"/>
      <c r="E26" s="128"/>
      <c r="F26" s="128"/>
      <c r="G26" s="129"/>
      <c r="H26" s="129"/>
      <c r="I26" s="129"/>
      <c r="J26" s="129"/>
    </row>
    <row r="27" spans="1:13" ht="15" x14ac:dyDescent="0.25">
      <c r="A27" s="128" t="s">
        <v>324</v>
      </c>
      <c r="B27" s="130">
        <v>0.70399999999999996</v>
      </c>
      <c r="C27" s="130">
        <f>SUM(B27)*B35</f>
        <v>0.72177691519999998</v>
      </c>
      <c r="D27" s="130">
        <f>SUM(C27)*B35</f>
        <v>0.7400027206187898</v>
      </c>
      <c r="E27" s="130">
        <f>SUM(D27)*B35</f>
        <v>0.7586887513179511</v>
      </c>
      <c r="F27" s="130">
        <f>SUM(E27)*B35</f>
        <v>0.77784662858410614</v>
      </c>
      <c r="G27" s="130">
        <f>SUM(F27)*B35</f>
        <v>0.79748826715647203</v>
      </c>
      <c r="H27" s="130">
        <f>SUM(G27)*B35</f>
        <v>0.81762588263692038</v>
      </c>
      <c r="I27" s="130">
        <f>SUM(H27)*B35</f>
        <v>0.83827199908715011</v>
      </c>
      <c r="J27" s="130">
        <f>SUM(I27)*B35</f>
        <v>0.85943945681769951</v>
      </c>
    </row>
    <row r="28" spans="1:13" ht="15" x14ac:dyDescent="0.25">
      <c r="A28" s="128" t="s">
        <v>325</v>
      </c>
      <c r="B28" s="128">
        <v>1.4730000000000001</v>
      </c>
      <c r="C28" s="130">
        <f>SUM(B28)*B36</f>
        <v>1.5101951649000003</v>
      </c>
      <c r="D28" s="130">
        <f>SUM(C28)*B36</f>
        <v>1.5483295560674397</v>
      </c>
      <c r="E28" s="130">
        <f>SUM(D28)*B36</f>
        <v>1.5874268901865656</v>
      </c>
      <c r="F28" s="130">
        <f>SUM(E28)*B36</f>
        <v>1.6275114828187338</v>
      </c>
      <c r="G28" s="130">
        <f>SUM(F28)*B36</f>
        <v>1.6686082635248347</v>
      </c>
      <c r="H28" s="130">
        <f>SUM(G28)*B36</f>
        <v>1.7107427913695794</v>
      </c>
      <c r="I28" s="130">
        <f>SUM(H28)*B36</f>
        <v>1.7539412708172901</v>
      </c>
      <c r="J28" s="130">
        <f>SUM(I28)*B36</f>
        <v>1.7982305680290789</v>
      </c>
    </row>
    <row r="29" spans="1:13" ht="15" x14ac:dyDescent="0.25">
      <c r="A29" s="128"/>
      <c r="B29" s="128"/>
      <c r="C29" s="128"/>
      <c r="D29" s="128"/>
      <c r="E29" s="128"/>
      <c r="F29" s="128"/>
      <c r="G29" s="128"/>
      <c r="H29" s="128"/>
      <c r="I29" s="128"/>
      <c r="J29" s="128"/>
    </row>
    <row r="30" spans="1:13" ht="15" x14ac:dyDescent="0.25">
      <c r="A30" s="126" t="s">
        <v>326</v>
      </c>
      <c r="B30" s="128"/>
      <c r="C30" s="128"/>
      <c r="D30" s="128"/>
      <c r="E30" s="128"/>
      <c r="F30" s="131"/>
      <c r="G30" s="131"/>
      <c r="H30" s="131"/>
      <c r="I30" s="131"/>
      <c r="J30" s="129"/>
    </row>
    <row r="31" spans="1:13" ht="15" x14ac:dyDescent="0.25">
      <c r="A31" s="128" t="s">
        <v>324</v>
      </c>
      <c r="B31" s="130">
        <v>0.70399999999999996</v>
      </c>
      <c r="C31" s="130">
        <f>SUM(B31)*B35</f>
        <v>0.72177691519999998</v>
      </c>
      <c r="D31" s="130">
        <f>SUM(C31)*B35</f>
        <v>0.7400027206187898</v>
      </c>
      <c r="E31" s="130">
        <f>SUM(D31)*B35</f>
        <v>0.7586887513179511</v>
      </c>
      <c r="F31" s="130">
        <f>SUM(E31)*B35</f>
        <v>0.77784662858410614</v>
      </c>
      <c r="G31" s="130">
        <f>SUM(F31)*B35</f>
        <v>0.79748826715647203</v>
      </c>
      <c r="H31" s="130">
        <f>SUM(G31)*B35</f>
        <v>0.81762588263692038</v>
      </c>
      <c r="I31" s="130">
        <f>SUM(H31)*B35</f>
        <v>0.83827199908715011</v>
      </c>
      <c r="J31" s="130">
        <f>SUM(I31)*B35</f>
        <v>0.85943945681769951</v>
      </c>
    </row>
    <row r="32" spans="1:13" ht="15" x14ac:dyDescent="0.25">
      <c r="A32" s="128" t="s">
        <v>325</v>
      </c>
      <c r="B32" s="128">
        <v>1.4730000000000001</v>
      </c>
      <c r="C32" s="130">
        <f>SUM(B32)*B36</f>
        <v>1.5101951649000003</v>
      </c>
      <c r="D32" s="130">
        <f>SUM(C32)*B36</f>
        <v>1.5483295560674397</v>
      </c>
      <c r="E32" s="130">
        <f>SUM(D32)*B36</f>
        <v>1.5874268901865656</v>
      </c>
      <c r="F32" s="130">
        <f>SUM(E32)*B36</f>
        <v>1.6275114828187338</v>
      </c>
      <c r="G32" s="130">
        <f>SUM(F32)*B36</f>
        <v>1.6686082635248347</v>
      </c>
      <c r="H32" s="130">
        <f>SUM(G32)*B36</f>
        <v>1.7107427913695794</v>
      </c>
      <c r="I32" s="130">
        <f>SUM(H32)*B36</f>
        <v>1.7539412708172901</v>
      </c>
      <c r="J32" s="130">
        <f>SUM(I32)*B36</f>
        <v>1.7982305680290789</v>
      </c>
    </row>
    <row r="33" spans="1:13" ht="23.25" customHeight="1" x14ac:dyDescent="0.25">
      <c r="A33" s="20"/>
      <c r="B33" s="16"/>
      <c r="C33" s="16"/>
      <c r="D33" s="16"/>
      <c r="E33" s="16"/>
      <c r="F33" s="16"/>
      <c r="G33" s="16"/>
      <c r="H33" s="16"/>
      <c r="I33" s="16"/>
      <c r="J33" s="16"/>
      <c r="K33" s="16"/>
      <c r="L33" s="16"/>
      <c r="M33" s="16"/>
    </row>
    <row r="34" spans="1:13" ht="57" customHeight="1" x14ac:dyDescent="0.25">
      <c r="A34" s="20"/>
      <c r="B34" s="15"/>
      <c r="C34" s="15"/>
      <c r="D34" s="15"/>
      <c r="E34" s="15"/>
      <c r="F34" s="15"/>
      <c r="G34" s="15"/>
      <c r="H34" s="15"/>
      <c r="I34" s="15"/>
      <c r="J34" s="15"/>
      <c r="K34" s="15"/>
      <c r="L34" s="16"/>
      <c r="M34" s="16"/>
    </row>
    <row r="35" spans="1:13" ht="15" x14ac:dyDescent="0.25">
      <c r="A35" s="16" t="s">
        <v>327</v>
      </c>
      <c r="B35" s="133">
        <v>1.0252513000000001</v>
      </c>
      <c r="C35" s="20" t="s">
        <v>333</v>
      </c>
    </row>
    <row r="36" spans="1:13" ht="15" x14ac:dyDescent="0.25">
      <c r="A36" s="16" t="s">
        <v>329</v>
      </c>
      <c r="B36" s="133">
        <v>1.0252513000000001</v>
      </c>
      <c r="C36" s="20" t="s">
        <v>334</v>
      </c>
    </row>
    <row r="38" spans="1:13" ht="15" x14ac:dyDescent="0.25">
      <c r="A38" s="39" t="s">
        <v>409</v>
      </c>
    </row>
    <row r="39" spans="1:13" ht="15" x14ac:dyDescent="0.25">
      <c r="A39" s="126"/>
      <c r="B39" s="127" t="s">
        <v>314</v>
      </c>
      <c r="C39" s="126"/>
      <c r="D39" s="126"/>
      <c r="E39" s="126"/>
      <c r="F39" s="126"/>
      <c r="G39" s="126"/>
      <c r="H39" s="126"/>
      <c r="I39" s="128"/>
      <c r="J39" s="126"/>
    </row>
    <row r="40" spans="1:13" ht="25.5" x14ac:dyDescent="0.25">
      <c r="A40" s="126"/>
      <c r="B40" s="126" t="s">
        <v>315</v>
      </c>
      <c r="C40" s="126" t="s">
        <v>305</v>
      </c>
      <c r="D40" s="126" t="s">
        <v>316</v>
      </c>
      <c r="E40" s="126" t="s">
        <v>317</v>
      </c>
      <c r="F40" s="126" t="s">
        <v>318</v>
      </c>
      <c r="G40" s="126" t="s">
        <v>319</v>
      </c>
      <c r="H40" s="126" t="s">
        <v>320</v>
      </c>
      <c r="I40" s="126" t="s">
        <v>321</v>
      </c>
      <c r="J40" s="126" t="s">
        <v>322</v>
      </c>
    </row>
    <row r="41" spans="1:13" x14ac:dyDescent="0.3">
      <c r="A41" s="126" t="s">
        <v>323</v>
      </c>
      <c r="B41" s="128"/>
      <c r="C41" s="128"/>
      <c r="D41" s="128"/>
      <c r="E41" s="128"/>
      <c r="F41" s="128"/>
      <c r="G41" s="129"/>
      <c r="H41" s="129"/>
      <c r="I41" s="129"/>
      <c r="J41" s="129"/>
    </row>
    <row r="42" spans="1:13" x14ac:dyDescent="0.3">
      <c r="A42" s="128" t="s">
        <v>324</v>
      </c>
      <c r="B42" s="130">
        <v>0.70399999999999996</v>
      </c>
      <c r="C42" s="130">
        <f>SUM(B42)*B50</f>
        <v>0.686575296</v>
      </c>
      <c r="D42" s="130">
        <f>SUM(C42)*B50</f>
        <v>0.66958187084870402</v>
      </c>
      <c r="E42" s="130">
        <f>SUM(D42)*B50</f>
        <v>0.65300904996332776</v>
      </c>
      <c r="F42" s="130">
        <f>SUM(E42)*B50</f>
        <v>0.63684642296768545</v>
      </c>
      <c r="G42" s="130">
        <f>SUM(F42)*B50</f>
        <v>0.62108383715281235</v>
      </c>
      <c r="H42" s="130">
        <f>SUM(G42)*B50</f>
        <v>0.60571139109944305</v>
      </c>
      <c r="I42" s="130">
        <f>SUM(H42)*B50</f>
        <v>0.5907194284583408</v>
      </c>
      <c r="J42" s="130">
        <f>SUM(I42)*B50</f>
        <v>0.57609853188456839</v>
      </c>
    </row>
    <row r="43" spans="1:13" x14ac:dyDescent="0.3">
      <c r="A43" s="128" t="s">
        <v>325</v>
      </c>
      <c r="B43" s="128">
        <v>1.4730000000000001</v>
      </c>
      <c r="C43" s="130">
        <f>SUM(B43)*B51</f>
        <v>1.4365417770000002</v>
      </c>
      <c r="D43" s="130">
        <f>SUM(C43)*B51</f>
        <v>1.4009859314774733</v>
      </c>
      <c r="E43" s="130">
        <f>SUM(D43)*B51</f>
        <v>1.3663101286874744</v>
      </c>
      <c r="F43" s="130">
        <f>SUM(E43)*B51</f>
        <v>1.3324925866923307</v>
      </c>
      <c r="G43" s="130">
        <f>SUM(F43)*B51</f>
        <v>1.2995120626791088</v>
      </c>
      <c r="H43" s="130">
        <f>SUM(G43)*B51</f>
        <v>1.2673478396157383</v>
      </c>
      <c r="I43" s="130">
        <f>SUM(H43)*B51</f>
        <v>1.2359797132374091</v>
      </c>
      <c r="J43" s="130">
        <f>SUM(I43)*B51</f>
        <v>1.2053879793550699</v>
      </c>
    </row>
    <row r="44" spans="1:13" x14ac:dyDescent="0.3">
      <c r="A44" s="128"/>
      <c r="B44" s="128"/>
      <c r="C44" s="128"/>
      <c r="D44" s="128"/>
      <c r="E44" s="128"/>
      <c r="F44" s="128"/>
      <c r="G44" s="128"/>
      <c r="H44" s="128"/>
      <c r="I44" s="128"/>
      <c r="J44" s="128"/>
    </row>
    <row r="45" spans="1:13" x14ac:dyDescent="0.3">
      <c r="A45" s="126" t="s">
        <v>326</v>
      </c>
      <c r="B45" s="128"/>
      <c r="C45" s="128"/>
      <c r="D45" s="128"/>
      <c r="E45" s="128"/>
      <c r="F45" s="131"/>
      <c r="G45" s="131"/>
      <c r="H45" s="131"/>
      <c r="I45" s="131"/>
      <c r="J45" s="129"/>
    </row>
    <row r="46" spans="1:13" x14ac:dyDescent="0.3">
      <c r="A46" s="128" t="s">
        <v>324</v>
      </c>
      <c r="B46" s="130">
        <v>0.70399999999999996</v>
      </c>
      <c r="C46" s="130">
        <f>SUM(B46)*B50</f>
        <v>0.686575296</v>
      </c>
      <c r="D46" s="130">
        <f>SUM(C46)*B50</f>
        <v>0.66958187084870402</v>
      </c>
      <c r="E46" s="130">
        <f>SUM(D46)*B50</f>
        <v>0.65300904996332776</v>
      </c>
      <c r="F46" s="130">
        <f>SUM(E46)*B50</f>
        <v>0.63684642296768545</v>
      </c>
      <c r="G46" s="130">
        <f>SUM(F46)*B50</f>
        <v>0.62108383715281235</v>
      </c>
      <c r="H46" s="130">
        <f>SUM(G46)*B50</f>
        <v>0.60571139109944305</v>
      </c>
      <c r="I46" s="130">
        <f>SUM(H46)*B50</f>
        <v>0.5907194284583408</v>
      </c>
      <c r="J46" s="130">
        <f>SUM(I46)*B50</f>
        <v>0.57609853188456839</v>
      </c>
    </row>
    <row r="47" spans="1:13" x14ac:dyDescent="0.3">
      <c r="A47" s="128" t="s">
        <v>325</v>
      </c>
      <c r="B47" s="128">
        <v>1.4730000000000001</v>
      </c>
      <c r="C47" s="130">
        <f>SUM(B47)*B51</f>
        <v>1.4365417770000002</v>
      </c>
      <c r="D47" s="130">
        <f>SUM(C47)*B51</f>
        <v>1.4009859314774733</v>
      </c>
      <c r="E47" s="130">
        <f>SUM(D47)*B51</f>
        <v>1.3663101286874744</v>
      </c>
      <c r="F47" s="130">
        <f>SUM(E47)*B51</f>
        <v>1.3324925866923307</v>
      </c>
      <c r="G47" s="130">
        <f>SUM(F47)*B51</f>
        <v>1.2995120626791088</v>
      </c>
      <c r="H47" s="130">
        <f>SUM(G47)*B51</f>
        <v>1.2673478396157383</v>
      </c>
      <c r="I47" s="130">
        <f>SUM(H47)*B51</f>
        <v>1.2359797132374091</v>
      </c>
      <c r="J47" s="130">
        <f>SUM(I47)*B51</f>
        <v>1.2053879793550699</v>
      </c>
    </row>
    <row r="48" spans="1:13" x14ac:dyDescent="0.3">
      <c r="A48" s="20"/>
      <c r="B48" s="16"/>
      <c r="C48" s="16"/>
      <c r="D48" s="16"/>
      <c r="E48" s="16"/>
      <c r="F48" s="16"/>
      <c r="G48" s="16"/>
      <c r="H48" s="16"/>
      <c r="I48" s="16"/>
      <c r="J48" s="16"/>
      <c r="K48" s="16"/>
      <c r="L48" s="37"/>
      <c r="M48" s="37"/>
    </row>
    <row r="49" spans="1:13" ht="51" customHeight="1" x14ac:dyDescent="0.3">
      <c r="A49" s="20"/>
      <c r="B49" s="15"/>
      <c r="C49" s="15"/>
      <c r="D49" s="15"/>
      <c r="E49" s="15"/>
      <c r="F49" s="15"/>
      <c r="G49" s="15"/>
      <c r="H49" s="15"/>
      <c r="I49" s="15"/>
      <c r="J49" s="15"/>
      <c r="K49" s="15"/>
      <c r="L49" s="37"/>
      <c r="M49" s="37"/>
    </row>
    <row r="50" spans="1:13" x14ac:dyDescent="0.3">
      <c r="A50" s="16" t="s">
        <v>327</v>
      </c>
      <c r="B50" s="16">
        <v>0.97524900000000003</v>
      </c>
      <c r="C50" s="20" t="s">
        <v>331</v>
      </c>
    </row>
    <row r="51" spans="1:13" x14ac:dyDescent="0.3">
      <c r="A51" s="16" t="s">
        <v>329</v>
      </c>
      <c r="B51" s="16">
        <v>0.97524900000000003</v>
      </c>
      <c r="C51" s="20" t="s">
        <v>332</v>
      </c>
    </row>
    <row r="53" spans="1:13" x14ac:dyDescent="0.3">
      <c r="A53" s="39" t="s">
        <v>410</v>
      </c>
    </row>
    <row r="54" spans="1:13" x14ac:dyDescent="0.3">
      <c r="A54" s="126"/>
      <c r="B54" s="127" t="s">
        <v>314</v>
      </c>
      <c r="C54" s="126"/>
      <c r="D54" s="126"/>
      <c r="E54" s="126"/>
      <c r="F54" s="126"/>
      <c r="G54" s="126"/>
      <c r="H54" s="126"/>
      <c r="I54" s="128"/>
      <c r="J54" s="126"/>
    </row>
    <row r="55" spans="1:13" ht="27.6" x14ac:dyDescent="0.3">
      <c r="A55" s="126"/>
      <c r="B55" s="126" t="s">
        <v>315</v>
      </c>
      <c r="C55" s="126" t="s">
        <v>305</v>
      </c>
      <c r="D55" s="126" t="s">
        <v>316</v>
      </c>
      <c r="E55" s="126" t="s">
        <v>317</v>
      </c>
      <c r="F55" s="126" t="s">
        <v>318</v>
      </c>
      <c r="G55" s="126" t="s">
        <v>319</v>
      </c>
      <c r="H55" s="126" t="s">
        <v>320</v>
      </c>
      <c r="I55" s="126" t="s">
        <v>321</v>
      </c>
      <c r="J55" s="126" t="s">
        <v>322</v>
      </c>
    </row>
    <row r="56" spans="1:13" x14ac:dyDescent="0.3">
      <c r="A56" s="126" t="s">
        <v>323</v>
      </c>
      <c r="B56" s="128"/>
      <c r="C56" s="128"/>
      <c r="D56" s="128"/>
      <c r="E56" s="128"/>
      <c r="F56" s="128"/>
      <c r="G56" s="129"/>
      <c r="H56" s="129"/>
      <c r="I56" s="129"/>
      <c r="J56" s="129"/>
    </row>
    <row r="57" spans="1:13" x14ac:dyDescent="0.3">
      <c r="A57" s="128" t="s">
        <v>324</v>
      </c>
      <c r="B57" s="130">
        <v>0.66300000000000003</v>
      </c>
      <c r="C57" s="130">
        <v>0.66300000000000003</v>
      </c>
      <c r="D57" s="130">
        <v>0.66300000000000003</v>
      </c>
      <c r="E57" s="130">
        <v>0.66300000000000003</v>
      </c>
      <c r="F57" s="130">
        <v>0.66300000000000003</v>
      </c>
      <c r="G57" s="130">
        <v>0.66300000000000003</v>
      </c>
      <c r="H57" s="130">
        <v>0.66300000000000003</v>
      </c>
      <c r="I57" s="130">
        <v>0.66300000000000003</v>
      </c>
      <c r="J57" s="130">
        <v>0.66300000000000003</v>
      </c>
    </row>
    <row r="58" spans="1:13" x14ac:dyDescent="0.3">
      <c r="A58" s="128" t="s">
        <v>325</v>
      </c>
      <c r="B58" s="128">
        <v>1.45</v>
      </c>
      <c r="C58" s="134">
        <v>1.45</v>
      </c>
      <c r="D58" s="134">
        <v>1.45</v>
      </c>
      <c r="E58" s="134">
        <v>1.45</v>
      </c>
      <c r="F58" s="134">
        <v>1.45</v>
      </c>
      <c r="G58" s="134">
        <v>1.45</v>
      </c>
      <c r="H58" s="134">
        <v>1.45</v>
      </c>
      <c r="I58" s="134">
        <v>1.45</v>
      </c>
      <c r="J58" s="134">
        <v>1.45</v>
      </c>
    </row>
    <row r="59" spans="1:13" x14ac:dyDescent="0.3">
      <c r="A59" s="128"/>
      <c r="B59" s="128"/>
      <c r="C59" s="128"/>
      <c r="D59" s="128"/>
      <c r="E59" s="128"/>
      <c r="F59" s="128"/>
      <c r="G59" s="128"/>
      <c r="H59" s="128"/>
      <c r="I59" s="128"/>
      <c r="J59" s="128"/>
    </row>
    <row r="60" spans="1:13" x14ac:dyDescent="0.3">
      <c r="A60" s="126" t="s">
        <v>326</v>
      </c>
      <c r="B60" s="128"/>
      <c r="C60" s="128"/>
      <c r="D60" s="128"/>
      <c r="E60" s="128"/>
      <c r="F60" s="131"/>
      <c r="G60" s="131"/>
      <c r="H60" s="131"/>
      <c r="I60" s="131"/>
      <c r="J60" s="129"/>
    </row>
    <row r="61" spans="1:13" x14ac:dyDescent="0.3">
      <c r="A61" s="128" t="s">
        <v>324</v>
      </c>
      <c r="B61" s="130">
        <v>0.78906962025316463</v>
      </c>
      <c r="C61" s="130">
        <v>0.78906962025316463</v>
      </c>
      <c r="D61" s="130">
        <v>0.78906962025316463</v>
      </c>
      <c r="E61" s="130">
        <v>0.78906962025316463</v>
      </c>
      <c r="F61" s="130">
        <v>0.78906962025316463</v>
      </c>
      <c r="G61" s="130">
        <v>0.78906962025316463</v>
      </c>
      <c r="H61" s="130">
        <v>0.78906962025316463</v>
      </c>
      <c r="I61" s="130">
        <v>0.78906962025316463</v>
      </c>
      <c r="J61" s="130">
        <v>0.78906962025316463</v>
      </c>
    </row>
    <row r="62" spans="1:13" x14ac:dyDescent="0.3">
      <c r="A62" s="128" t="s">
        <v>325</v>
      </c>
      <c r="B62" s="128">
        <v>1.56</v>
      </c>
      <c r="C62" s="130">
        <v>1.56</v>
      </c>
      <c r="D62" s="130">
        <v>1.56</v>
      </c>
      <c r="E62" s="130">
        <v>1.56</v>
      </c>
      <c r="F62" s="130">
        <v>1.56</v>
      </c>
      <c r="G62" s="130">
        <v>1.56</v>
      </c>
      <c r="H62" s="130">
        <v>1.56</v>
      </c>
      <c r="I62" s="130">
        <v>1.56</v>
      </c>
      <c r="J62" s="130">
        <v>1.56</v>
      </c>
    </row>
    <row r="63" spans="1:13" x14ac:dyDescent="0.3">
      <c r="A63" s="20"/>
      <c r="B63" s="16"/>
      <c r="C63" s="16"/>
    </row>
    <row r="64" spans="1:13" ht="54" customHeight="1" x14ac:dyDescent="0.3">
      <c r="A64" s="20"/>
      <c r="B64" s="15"/>
      <c r="C64" s="15"/>
    </row>
    <row r="65" spans="1:13" ht="12.75" customHeight="1" x14ac:dyDescent="0.3">
      <c r="A65" s="16" t="s">
        <v>327</v>
      </c>
      <c r="B65" s="132" t="s">
        <v>89</v>
      </c>
      <c r="C65" s="20" t="s">
        <v>328</v>
      </c>
    </row>
    <row r="66" spans="1:13" x14ac:dyDescent="0.3">
      <c r="A66" s="16" t="s">
        <v>329</v>
      </c>
      <c r="B66" s="132" t="s">
        <v>89</v>
      </c>
      <c r="C66" s="20" t="s">
        <v>330</v>
      </c>
    </row>
    <row r="68" spans="1:13" x14ac:dyDescent="0.3">
      <c r="A68" s="39" t="s">
        <v>411</v>
      </c>
    </row>
    <row r="69" spans="1:13" x14ac:dyDescent="0.3">
      <c r="A69" s="126"/>
      <c r="B69" s="127" t="s">
        <v>314</v>
      </c>
      <c r="C69" s="126"/>
      <c r="D69" s="126"/>
      <c r="E69" s="126"/>
      <c r="F69" s="126"/>
      <c r="G69" s="126"/>
      <c r="H69" s="126"/>
      <c r="I69" s="126"/>
      <c r="J69" s="128"/>
    </row>
    <row r="70" spans="1:13" ht="27.6" x14ac:dyDescent="0.3">
      <c r="A70" s="126"/>
      <c r="B70" s="126" t="s">
        <v>315</v>
      </c>
      <c r="C70" s="135" t="s">
        <v>305</v>
      </c>
      <c r="D70" s="135" t="s">
        <v>316</v>
      </c>
      <c r="E70" s="135" t="s">
        <v>317</v>
      </c>
      <c r="F70" s="135" t="s">
        <v>318</v>
      </c>
      <c r="G70" s="135" t="s">
        <v>319</v>
      </c>
      <c r="H70" s="135" t="s">
        <v>320</v>
      </c>
      <c r="I70" s="135" t="s">
        <v>321</v>
      </c>
      <c r="J70" s="135" t="s">
        <v>322</v>
      </c>
    </row>
    <row r="71" spans="1:13" x14ac:dyDescent="0.3">
      <c r="A71" s="126" t="s">
        <v>323</v>
      </c>
      <c r="B71" s="128"/>
      <c r="C71" s="128"/>
      <c r="D71" s="128"/>
      <c r="E71" s="128"/>
      <c r="F71" s="128"/>
      <c r="G71" s="128"/>
      <c r="H71" s="128"/>
      <c r="I71" s="128"/>
      <c r="J71" s="136"/>
    </row>
    <row r="72" spans="1:13" x14ac:dyDescent="0.3">
      <c r="A72" s="128" t="s">
        <v>324</v>
      </c>
      <c r="B72" s="130">
        <v>0.66300000000000003</v>
      </c>
      <c r="C72" s="130">
        <f>SUM(B72)*B81</f>
        <v>0.67132926900000012</v>
      </c>
      <c r="D72" s="130">
        <f>SUM(C72)*B81</f>
        <v>0.67976317860644719</v>
      </c>
      <c r="E72" s="130">
        <f>SUM(D72)*B81</f>
        <v>0.68830304341928006</v>
      </c>
      <c r="F72" s="130">
        <f>SUM(E72)*B81</f>
        <v>0.69695019455375651</v>
      </c>
      <c r="G72" s="130">
        <f>SUM(F72)*B81</f>
        <v>0.70570597984793537</v>
      </c>
      <c r="H72" s="130">
        <f>SUM(G72)*B81</f>
        <v>0.71457176407276501</v>
      </c>
      <c r="I72" s="130">
        <f>SUM(H72)*B81</f>
        <v>0.72354892914481128</v>
      </c>
      <c r="J72" s="130">
        <f>SUM(I72)*B81</f>
        <v>0.73263887434165764</v>
      </c>
    </row>
    <row r="73" spans="1:13" x14ac:dyDescent="0.3">
      <c r="A73" s="128" t="s">
        <v>325</v>
      </c>
      <c r="B73" s="128">
        <v>1.45</v>
      </c>
      <c r="C73" s="130">
        <f>SUM(B73)*B82</f>
        <v>1.4682163500000001</v>
      </c>
      <c r="D73" s="130">
        <f>SUM(C73)*B82</f>
        <v>1.4866615520050501</v>
      </c>
      <c r="E73" s="130">
        <f>SUM(D73)*B82</f>
        <v>1.5053384810828898</v>
      </c>
      <c r="F73" s="130">
        <f>SUM(E73)*B82</f>
        <v>1.5242500484207344</v>
      </c>
      <c r="G73" s="130">
        <f>SUM(F73)*B82</f>
        <v>1.5433992017790443</v>
      </c>
      <c r="H73" s="130">
        <f>SUM(G73)*B82</f>
        <v>1.5627889259509946</v>
      </c>
      <c r="I73" s="130">
        <f>SUM(H73)*B82</f>
        <v>1.5824222432277171</v>
      </c>
      <c r="J73" s="130">
        <f>SUM(I73)*B82</f>
        <v>1.602302213869387</v>
      </c>
    </row>
    <row r="74" spans="1:13" x14ac:dyDescent="0.3">
      <c r="A74" s="128"/>
      <c r="B74" s="128"/>
      <c r="C74" s="128"/>
      <c r="D74" s="128"/>
      <c r="E74" s="128"/>
      <c r="F74" s="128"/>
      <c r="G74" s="128"/>
      <c r="H74" s="128"/>
      <c r="I74" s="128"/>
      <c r="J74" s="128"/>
    </row>
    <row r="75" spans="1:13" x14ac:dyDescent="0.3">
      <c r="A75" s="126" t="s">
        <v>326</v>
      </c>
      <c r="B75" s="128"/>
      <c r="C75" s="128"/>
      <c r="D75" s="128"/>
      <c r="E75" s="128"/>
      <c r="F75" s="129"/>
      <c r="G75" s="129"/>
      <c r="H75" s="129"/>
      <c r="I75" s="129"/>
      <c r="J75" s="129"/>
    </row>
    <row r="76" spans="1:13" x14ac:dyDescent="0.3">
      <c r="A76" s="128" t="s">
        <v>324</v>
      </c>
      <c r="B76" s="130">
        <v>0.78906962025316463</v>
      </c>
      <c r="C76" s="130">
        <f>SUM(B76)*B81</f>
        <v>0.79898270189240517</v>
      </c>
      <c r="D76" s="130">
        <f>SUM(C76)*B81</f>
        <v>0.80902032157627957</v>
      </c>
      <c r="E76" s="130">
        <f>SUM(D76)*B81</f>
        <v>0.81918404387624244</v>
      </c>
      <c r="F76" s="130">
        <f>SUM(E76)*B81</f>
        <v>0.8294754530194598</v>
      </c>
      <c r="G76" s="130">
        <f>SUM(F76)*(B82)</f>
        <v>0.8398961531357434</v>
      </c>
      <c r="H76" s="130">
        <f>SUM(G76)*(B82)</f>
        <v>0.85044776850758785</v>
      </c>
      <c r="I76" s="130">
        <f>SUM(H76)*(B82)</f>
        <v>0.86113194382334879</v>
      </c>
      <c r="J76" s="130">
        <f>SUM(I76)*(B82)</f>
        <v>0.87195034443360164</v>
      </c>
    </row>
    <row r="77" spans="1:13" x14ac:dyDescent="0.3">
      <c r="A77" s="128" t="s">
        <v>325</v>
      </c>
      <c r="B77" s="128">
        <v>1.56</v>
      </c>
      <c r="C77" s="130">
        <f>SUM(B77)*B82</f>
        <v>1.5795982800000001</v>
      </c>
      <c r="D77" s="130">
        <f>SUM(C77)*B82</f>
        <v>1.5994427731916403</v>
      </c>
      <c r="E77" s="130">
        <f>SUM(D77)*B82</f>
        <v>1.619536572751247</v>
      </c>
      <c r="F77" s="130">
        <f>SUM(E77)*B82</f>
        <v>1.639882810714721</v>
      </c>
      <c r="G77" s="130">
        <f>SUM(F77)*B82</f>
        <v>1.6604846584657302</v>
      </c>
      <c r="H77" s="130">
        <f>SUM(G77)*B82</f>
        <v>1.6813453272300354</v>
      </c>
      <c r="I77" s="130">
        <f>SUM(H77)*(B82)</f>
        <v>1.7024680685760265</v>
      </c>
      <c r="J77" s="130">
        <f>SUM(I77)*(B82)</f>
        <v>1.7238561749215473</v>
      </c>
    </row>
    <row r="78" spans="1:13" x14ac:dyDescent="0.3">
      <c r="A78" s="128"/>
      <c r="B78" s="128"/>
      <c r="C78" s="130"/>
      <c r="D78" s="130"/>
      <c r="E78" s="130"/>
      <c r="F78" s="130"/>
      <c r="G78" s="130"/>
      <c r="H78" s="130"/>
      <c r="I78" s="129"/>
      <c r="J78" s="129"/>
    </row>
    <row r="79" spans="1:13" x14ac:dyDescent="0.3">
      <c r="A79" s="20"/>
      <c r="B79" s="16"/>
      <c r="C79" s="16"/>
      <c r="D79" s="16"/>
      <c r="E79" s="16"/>
      <c r="F79" s="16"/>
      <c r="G79" s="16"/>
      <c r="H79" s="16"/>
      <c r="I79" s="16"/>
      <c r="J79" s="16"/>
      <c r="K79" s="16"/>
      <c r="L79" s="37"/>
      <c r="M79" s="37"/>
    </row>
    <row r="80" spans="1:13" ht="26.25" customHeight="1" x14ac:dyDescent="0.3">
      <c r="A80" s="20"/>
      <c r="B80" s="15"/>
      <c r="C80" s="15"/>
      <c r="D80" s="15"/>
      <c r="E80" s="15"/>
      <c r="F80" s="15"/>
      <c r="G80" s="15"/>
      <c r="H80" s="15"/>
      <c r="I80" s="15"/>
      <c r="J80" s="15"/>
      <c r="K80" s="15"/>
      <c r="L80" s="37"/>
      <c r="M80" s="37"/>
    </row>
    <row r="81" spans="1:21" x14ac:dyDescent="0.3">
      <c r="A81" s="16" t="s">
        <v>327</v>
      </c>
      <c r="B81" s="16">
        <v>1.0125630000000001</v>
      </c>
      <c r="C81" s="20" t="s">
        <v>335</v>
      </c>
      <c r="D81" s="18"/>
      <c r="E81" s="18"/>
      <c r="F81" s="16"/>
      <c r="G81" s="16"/>
      <c r="H81" s="16"/>
      <c r="I81" s="18"/>
      <c r="J81" s="18"/>
      <c r="K81" s="37"/>
      <c r="L81" s="37"/>
    </row>
    <row r="82" spans="1:21" x14ac:dyDescent="0.3">
      <c r="A82" s="16" t="s">
        <v>329</v>
      </c>
      <c r="B82" s="16">
        <v>1.0125630000000001</v>
      </c>
      <c r="C82" s="20" t="s">
        <v>336</v>
      </c>
      <c r="D82" s="18"/>
      <c r="E82" s="18"/>
      <c r="F82" s="16"/>
      <c r="G82" s="16"/>
      <c r="H82" s="16"/>
      <c r="I82" s="18"/>
      <c r="J82" s="18"/>
      <c r="K82" s="37"/>
      <c r="L82" s="37"/>
    </row>
    <row r="84" spans="1:21" x14ac:dyDescent="0.3">
      <c r="A84" s="39" t="s">
        <v>412</v>
      </c>
      <c r="B84" s="37"/>
      <c r="C84" s="37"/>
      <c r="D84" s="37"/>
      <c r="E84" s="37"/>
      <c r="F84" s="37"/>
      <c r="G84" s="37"/>
      <c r="H84" s="37"/>
      <c r="I84" s="37"/>
      <c r="J84" s="37"/>
      <c r="K84" s="37"/>
      <c r="L84" s="37"/>
      <c r="M84" s="37"/>
      <c r="N84" s="37"/>
      <c r="O84" s="37"/>
      <c r="P84" s="37"/>
      <c r="Q84" s="37"/>
      <c r="R84" s="37"/>
      <c r="S84" s="37"/>
      <c r="T84" s="37"/>
      <c r="U84" s="37"/>
    </row>
    <row r="85" spans="1:21" x14ac:dyDescent="0.3">
      <c r="A85" s="126"/>
      <c r="B85" s="127" t="s">
        <v>314</v>
      </c>
      <c r="C85" s="126"/>
      <c r="D85" s="126"/>
      <c r="E85" s="126"/>
      <c r="F85" s="126"/>
      <c r="G85" s="126"/>
      <c r="H85" s="126"/>
      <c r="I85" s="126"/>
      <c r="J85" s="126"/>
      <c r="K85" s="42"/>
    </row>
    <row r="86" spans="1:21" ht="27.6" x14ac:dyDescent="0.3">
      <c r="A86" s="137"/>
      <c r="B86" s="137" t="s">
        <v>315</v>
      </c>
      <c r="C86" s="137" t="s">
        <v>305</v>
      </c>
      <c r="D86" s="137" t="s">
        <v>316</v>
      </c>
      <c r="E86" s="137" t="s">
        <v>317</v>
      </c>
      <c r="F86" s="137" t="s">
        <v>318</v>
      </c>
      <c r="G86" s="137" t="s">
        <v>319</v>
      </c>
      <c r="H86" s="137" t="s">
        <v>320</v>
      </c>
      <c r="I86" s="137" t="s">
        <v>321</v>
      </c>
      <c r="J86" s="137" t="s">
        <v>322</v>
      </c>
      <c r="K86" s="42"/>
    </row>
    <row r="87" spans="1:21" x14ac:dyDescent="0.3">
      <c r="A87" s="126" t="s">
        <v>323</v>
      </c>
      <c r="B87" s="128"/>
      <c r="C87" s="128"/>
      <c r="D87" s="128"/>
      <c r="E87" s="128"/>
      <c r="F87" s="128"/>
      <c r="G87" s="128"/>
      <c r="H87" s="128"/>
      <c r="I87" s="128"/>
      <c r="J87" s="128"/>
      <c r="K87" s="37"/>
    </row>
    <row r="88" spans="1:21" x14ac:dyDescent="0.3">
      <c r="A88" s="128" t="s">
        <v>324</v>
      </c>
      <c r="B88" s="130">
        <v>0.66300000000000003</v>
      </c>
      <c r="C88" s="130">
        <f>SUM(B88)*B96</f>
        <v>0.67974161190000004</v>
      </c>
      <c r="D88" s="130">
        <f>SUM(C88)*B96</f>
        <v>0.69690597126457055</v>
      </c>
      <c r="E88" s="130">
        <f>SUM(D88)*B96</f>
        <v>0.71450375301676361</v>
      </c>
      <c r="F88" s="130">
        <f>SUM(E88)*B96</f>
        <v>0.73254590163531585</v>
      </c>
      <c r="G88" s="130">
        <f>SUM(F88)*B96</f>
        <v>0.75104363796127982</v>
      </c>
      <c r="H88" s="130">
        <f>SUM(G88)*B96</f>
        <v>0.77000846617653151</v>
      </c>
      <c r="I88" s="130">
        <f>SUM(H88)*B96</f>
        <v>0.78945218095849501</v>
      </c>
      <c r="J88" s="130">
        <f>SUM(I88)*B96</f>
        <v>0.80938687481553229</v>
      </c>
      <c r="K88" s="37"/>
    </row>
    <row r="89" spans="1:21" x14ac:dyDescent="0.3">
      <c r="A89" s="128" t="s">
        <v>325</v>
      </c>
      <c r="B89" s="128">
        <v>1.45</v>
      </c>
      <c r="C89" s="130">
        <f>SUM(B89)*B97</f>
        <v>1.486614385</v>
      </c>
      <c r="D89" s="130">
        <f>SUM(C89)*B97</f>
        <v>1.5241533308199506</v>
      </c>
      <c r="E89" s="130">
        <f>SUM(D89)*B97</f>
        <v>1.5626401838224846</v>
      </c>
      <c r="F89" s="130">
        <f>SUM(E89)*B97</f>
        <v>1.6020988798962414</v>
      </c>
      <c r="G89" s="130">
        <f>SUM(F89)*B97</f>
        <v>1.6425539593421656</v>
      </c>
      <c r="H89" s="130">
        <f>SUM(G89)*B97</f>
        <v>1.6840305821357027</v>
      </c>
      <c r="I89" s="130">
        <f>SUM(H89)*B97</f>
        <v>1.7265545435743861</v>
      </c>
      <c r="J89" s="130">
        <f>SUM(I89)*B97</f>
        <v>1.7701522903205462</v>
      </c>
      <c r="K89" s="37"/>
    </row>
    <row r="90" spans="1:21" x14ac:dyDescent="0.3">
      <c r="A90" s="128"/>
      <c r="B90" s="128"/>
      <c r="C90" s="128"/>
      <c r="D90" s="128"/>
      <c r="E90" s="128"/>
      <c r="F90" s="128"/>
      <c r="G90" s="128"/>
      <c r="H90" s="128"/>
      <c r="I90" s="128"/>
      <c r="J90" s="128"/>
      <c r="K90" s="37"/>
    </row>
    <row r="91" spans="1:21" x14ac:dyDescent="0.3">
      <c r="A91" s="126" t="s">
        <v>326</v>
      </c>
      <c r="B91" s="128"/>
      <c r="C91" s="128"/>
      <c r="D91" s="128"/>
      <c r="E91" s="128"/>
      <c r="F91" s="128"/>
      <c r="G91" s="128"/>
      <c r="H91" s="131" t="s">
        <v>337</v>
      </c>
      <c r="I91" s="131" t="s">
        <v>337</v>
      </c>
      <c r="J91" s="131" t="s">
        <v>337</v>
      </c>
      <c r="K91" s="37"/>
    </row>
    <row r="92" spans="1:21" x14ac:dyDescent="0.3">
      <c r="A92" s="128" t="s">
        <v>324</v>
      </c>
      <c r="B92" s="130">
        <v>0.78906962025316463</v>
      </c>
      <c r="C92" s="130">
        <f>SUM(B92)*B97</f>
        <v>0.80899465395506343</v>
      </c>
      <c r="D92" s="130">
        <f>SUM(C92)*B97</f>
        <v>0.82942282066047901</v>
      </c>
      <c r="E92" s="130">
        <f>SUM(D92)*B97</f>
        <v>0.85036682513182305</v>
      </c>
      <c r="F92" s="130">
        <f>SUM(E92)*B97</f>
        <v>0.87183969294327435</v>
      </c>
      <c r="G92" s="130">
        <f>SUM(F92)*B97</f>
        <v>0.89385477858169293</v>
      </c>
      <c r="H92" s="130">
        <v>0.9</v>
      </c>
      <c r="I92" s="130">
        <v>0.9</v>
      </c>
      <c r="J92" s="130">
        <v>0.9</v>
      </c>
      <c r="K92" s="37"/>
    </row>
    <row r="93" spans="1:21" x14ac:dyDescent="0.3">
      <c r="A93" s="128" t="s">
        <v>325</v>
      </c>
      <c r="B93" s="128">
        <v>1.56</v>
      </c>
      <c r="C93" s="130">
        <f>SUM(B93)*B97</f>
        <v>1.5993920280000002</v>
      </c>
      <c r="D93" s="130">
        <f>SUM(C93)*B97</f>
        <v>1.6397787559166368</v>
      </c>
      <c r="E93" s="130">
        <f>SUM(D93)*B97</f>
        <v>1.6811853012159148</v>
      </c>
      <c r="F93" s="130">
        <f>SUM(E93)*B97</f>
        <v>1.7236374156125085</v>
      </c>
      <c r="G93" s="130">
        <f>SUM(F93)*B97</f>
        <v>1.7671615010853647</v>
      </c>
      <c r="H93" s="130">
        <f>SUM(G93)*B97</f>
        <v>1.8117846262977217</v>
      </c>
      <c r="I93" s="130">
        <f>SUM(H93)*B97</f>
        <v>1.8575345434317536</v>
      </c>
      <c r="J93" s="130">
        <f>SUM(I93)*B97</f>
        <v>1.904439705448312</v>
      </c>
      <c r="K93" s="37"/>
    </row>
    <row r="94" spans="1:21" x14ac:dyDescent="0.3">
      <c r="A94" s="20"/>
      <c r="B94" s="16"/>
      <c r="C94" s="16"/>
      <c r="D94" s="16"/>
      <c r="E94" s="16"/>
      <c r="F94" s="16"/>
      <c r="G94" s="16"/>
      <c r="H94" s="16"/>
      <c r="I94" s="16"/>
      <c r="J94" s="16"/>
      <c r="K94" s="16"/>
      <c r="L94" s="16"/>
    </row>
    <row r="95" spans="1:21" ht="39.75" customHeight="1" x14ac:dyDescent="0.3">
      <c r="A95" s="20"/>
      <c r="B95" s="16"/>
      <c r="C95" s="16"/>
      <c r="D95" s="16"/>
      <c r="E95" s="16"/>
      <c r="F95" s="16"/>
      <c r="G95" s="16"/>
      <c r="H95" s="16"/>
      <c r="I95" s="16"/>
      <c r="J95" s="16"/>
      <c r="K95" s="16"/>
      <c r="L95" s="16"/>
    </row>
    <row r="96" spans="1:21" x14ac:dyDescent="0.3">
      <c r="A96" s="16" t="s">
        <v>327</v>
      </c>
      <c r="B96" s="133">
        <v>1.0252513000000001</v>
      </c>
      <c r="C96" s="20" t="s">
        <v>338</v>
      </c>
      <c r="D96" s="16"/>
      <c r="E96" s="16"/>
      <c r="F96" s="16"/>
      <c r="G96" s="16"/>
      <c r="H96" s="16"/>
      <c r="I96" s="16"/>
      <c r="J96" s="16"/>
      <c r="K96" s="16"/>
      <c r="L96" s="16"/>
    </row>
    <row r="97" spans="1:21" x14ac:dyDescent="0.3">
      <c r="A97" s="16" t="s">
        <v>329</v>
      </c>
      <c r="B97" s="133">
        <v>1.0252513000000001</v>
      </c>
      <c r="C97" s="20" t="s">
        <v>339</v>
      </c>
      <c r="D97" s="15"/>
      <c r="E97" s="15"/>
      <c r="F97" s="15"/>
      <c r="G97" s="15"/>
      <c r="H97" s="15"/>
      <c r="I97" s="15"/>
      <c r="J97" s="15"/>
      <c r="K97" s="15"/>
      <c r="L97" s="15"/>
    </row>
    <row r="99" spans="1:21" x14ac:dyDescent="0.3">
      <c r="A99" s="39" t="s">
        <v>386</v>
      </c>
      <c r="B99" s="37"/>
      <c r="C99" s="37"/>
      <c r="D99" s="37"/>
      <c r="E99" s="37"/>
      <c r="F99" s="37"/>
      <c r="G99" s="37"/>
      <c r="H99" s="37"/>
      <c r="I99" s="37"/>
      <c r="J99" s="37"/>
      <c r="K99" s="37"/>
      <c r="L99" s="37"/>
      <c r="M99" s="37"/>
      <c r="N99" s="37"/>
      <c r="O99" s="37"/>
      <c r="P99" s="37"/>
      <c r="Q99" s="37"/>
      <c r="R99" s="37"/>
      <c r="S99" s="37"/>
      <c r="T99" s="37"/>
      <c r="U99" s="37"/>
    </row>
    <row r="100" spans="1:21" x14ac:dyDescent="0.3">
      <c r="A100" s="126"/>
      <c r="B100" s="127" t="s">
        <v>314</v>
      </c>
      <c r="C100" s="126"/>
      <c r="D100" s="126"/>
      <c r="E100" s="126"/>
      <c r="F100" s="126"/>
      <c r="G100" s="126"/>
      <c r="H100" s="126"/>
      <c r="I100" s="126"/>
      <c r="J100" s="126"/>
      <c r="K100" s="42"/>
    </row>
    <row r="101" spans="1:21" ht="27.6" x14ac:dyDescent="0.3">
      <c r="A101" s="137"/>
      <c r="B101" s="137" t="s">
        <v>315</v>
      </c>
      <c r="C101" s="137" t="s">
        <v>305</v>
      </c>
      <c r="D101" s="137" t="s">
        <v>316</v>
      </c>
      <c r="E101" s="137" t="s">
        <v>317</v>
      </c>
      <c r="F101" s="137" t="s">
        <v>318</v>
      </c>
      <c r="G101" s="137" t="s">
        <v>319</v>
      </c>
      <c r="H101" s="137" t="s">
        <v>320</v>
      </c>
      <c r="I101" s="137" t="s">
        <v>321</v>
      </c>
      <c r="J101" s="137" t="s">
        <v>322</v>
      </c>
      <c r="K101" s="42"/>
    </row>
    <row r="102" spans="1:21" x14ac:dyDescent="0.3">
      <c r="A102" s="126" t="s">
        <v>323</v>
      </c>
      <c r="B102" s="128"/>
      <c r="C102" s="128"/>
      <c r="D102" s="128"/>
      <c r="E102" s="128"/>
      <c r="F102" s="128"/>
      <c r="G102" s="128"/>
      <c r="H102" s="128"/>
      <c r="I102" s="128"/>
      <c r="J102" s="128"/>
      <c r="K102" s="37"/>
    </row>
    <row r="103" spans="1:21" x14ac:dyDescent="0.3">
      <c r="A103" s="128" t="s">
        <v>324</v>
      </c>
      <c r="B103" s="130">
        <v>0.66300000000000003</v>
      </c>
      <c r="C103" s="130">
        <f>SUM(B103)*B111</f>
        <v>0.64659008700000009</v>
      </c>
      <c r="D103" s="130">
        <f>SUM(C103)*B111</f>
        <v>0.63058633575666312</v>
      </c>
      <c r="E103" s="130">
        <f>SUM(D103)*B111</f>
        <v>0.61497869336034994</v>
      </c>
      <c r="F103" s="130">
        <f>SUM(E103)*B111</f>
        <v>0.59975735572098798</v>
      </c>
      <c r="G103" s="130">
        <f>SUM(F103)*B111</f>
        <v>0.58491276140953785</v>
      </c>
      <c r="H103" s="130">
        <f>SUM(G103)*B111</f>
        <v>0.57043558565189045</v>
      </c>
      <c r="I103" s="130">
        <f>SUM(H103)*B111</f>
        <v>0.55631673447142049</v>
      </c>
      <c r="J103" s="130">
        <f>SUM(I103)*B111</f>
        <v>0.54254733897651841</v>
      </c>
      <c r="K103" s="37"/>
    </row>
    <row r="104" spans="1:21" x14ac:dyDescent="0.3">
      <c r="A104" s="128" t="s">
        <v>325</v>
      </c>
      <c r="B104" s="128">
        <v>1.45</v>
      </c>
      <c r="C104" s="130">
        <f>SUM(B104)*B112</f>
        <v>1.486614385</v>
      </c>
      <c r="D104" s="130">
        <f>SUM(C104)*B112</f>
        <v>1.5241533308199506</v>
      </c>
      <c r="E104" s="130">
        <f>SUM(D104)*B112</f>
        <v>1.5626401838224846</v>
      </c>
      <c r="F104" s="130">
        <f>SUM(E104)*B112</f>
        <v>1.6020988798962414</v>
      </c>
      <c r="G104" s="130">
        <f>SUM(F104)*B112</f>
        <v>1.6425539593421656</v>
      </c>
      <c r="H104" s="130">
        <f>SUM(G104)*B112</f>
        <v>1.6840305821357027</v>
      </c>
      <c r="I104" s="130">
        <f>SUM(H104)*B112</f>
        <v>1.7265545435743861</v>
      </c>
      <c r="J104" s="130">
        <f>SUM(I104)*B112</f>
        <v>1.7701522903205462</v>
      </c>
      <c r="K104" s="37"/>
    </row>
    <row r="105" spans="1:21" x14ac:dyDescent="0.3">
      <c r="A105" s="128"/>
      <c r="B105" s="128"/>
      <c r="C105" s="128"/>
      <c r="D105" s="128"/>
      <c r="E105" s="128"/>
      <c r="F105" s="128"/>
      <c r="G105" s="128"/>
      <c r="H105" s="128"/>
      <c r="I105" s="128"/>
      <c r="J105" s="128"/>
      <c r="K105" s="37"/>
    </row>
    <row r="106" spans="1:21" x14ac:dyDescent="0.3">
      <c r="A106" s="126" t="s">
        <v>326</v>
      </c>
      <c r="B106" s="128"/>
      <c r="C106" s="128"/>
      <c r="D106" s="128"/>
      <c r="E106" s="128"/>
      <c r="F106" s="128"/>
      <c r="G106" s="128"/>
      <c r="H106" s="131"/>
      <c r="I106" s="131"/>
      <c r="J106" s="131"/>
      <c r="K106" s="37"/>
    </row>
    <row r="107" spans="1:21" x14ac:dyDescent="0.3">
      <c r="A107" s="128" t="s">
        <v>324</v>
      </c>
      <c r="B107" s="130">
        <v>0.78906962025316463</v>
      </c>
      <c r="C107" s="130">
        <f>SUM(B107)*B111</f>
        <v>0.76953935808227858</v>
      </c>
      <c r="D107" s="130">
        <f>SUM(C107)*B111</f>
        <v>0.75049248943038416</v>
      </c>
      <c r="E107" s="130">
        <f>SUM(D107)*B111</f>
        <v>0.73191704982449279</v>
      </c>
      <c r="F107" s="130">
        <f>SUM(E107)*B111</f>
        <v>0.71380137092428675</v>
      </c>
      <c r="G107" s="130">
        <f>SUM(F107)*B111</f>
        <v>0.69613407319253973</v>
      </c>
      <c r="H107" s="130">
        <f>SUM(G107)*B111</f>
        <v>0.67890405874695114</v>
      </c>
      <c r="I107" s="130">
        <f>SUM(H107)*B111</f>
        <v>0.66210050438890533</v>
      </c>
      <c r="J107" s="130">
        <f>SUM(I107)*B111</f>
        <v>0.64571285480477558</v>
      </c>
      <c r="K107" s="37"/>
    </row>
    <row r="108" spans="1:21" x14ac:dyDescent="0.3">
      <c r="A108" s="128" t="s">
        <v>325</v>
      </c>
      <c r="B108" s="128">
        <v>1.56</v>
      </c>
      <c r="C108" s="130">
        <f>SUM(B108)*B112</f>
        <v>1.5993920280000002</v>
      </c>
      <c r="D108" s="130">
        <f>SUM(C108)*B112</f>
        <v>1.6397787559166368</v>
      </c>
      <c r="E108" s="130">
        <f>SUM(D108)*B112</f>
        <v>1.6811853012159148</v>
      </c>
      <c r="F108" s="130">
        <f>SUM(E108)*B112</f>
        <v>1.7236374156125085</v>
      </c>
      <c r="G108" s="130">
        <f>SUM(F108)*B112</f>
        <v>1.7671615010853647</v>
      </c>
      <c r="H108" s="130">
        <f>SUM(G108)*B112</f>
        <v>1.8117846262977217</v>
      </c>
      <c r="I108" s="130">
        <f>SUM(H108)*B112</f>
        <v>1.8575345434317536</v>
      </c>
      <c r="J108" s="130">
        <f>SUM(I108)*B112</f>
        <v>1.904439705448312</v>
      </c>
      <c r="K108" s="37"/>
    </row>
    <row r="109" spans="1:21" x14ac:dyDescent="0.3">
      <c r="A109" s="20"/>
      <c r="B109" s="16"/>
      <c r="C109" s="16"/>
      <c r="D109" s="16"/>
      <c r="E109" s="16"/>
      <c r="F109" s="16"/>
      <c r="G109" s="16"/>
      <c r="H109" s="16"/>
      <c r="I109" s="16"/>
      <c r="J109" s="16"/>
      <c r="K109" s="16"/>
      <c r="L109" s="16"/>
    </row>
    <row r="110" spans="1:21" ht="64.5" customHeight="1" x14ac:dyDescent="0.3">
      <c r="A110" s="20"/>
      <c r="B110" s="16"/>
      <c r="C110" s="16"/>
      <c r="D110" s="16"/>
      <c r="E110" s="16"/>
      <c r="F110" s="16"/>
      <c r="G110" s="16"/>
      <c r="H110" s="16"/>
      <c r="I110" s="16"/>
      <c r="J110" s="16"/>
      <c r="K110" s="16"/>
      <c r="L110" s="16"/>
    </row>
    <row r="111" spans="1:21" x14ac:dyDescent="0.3">
      <c r="A111" s="16" t="s">
        <v>327</v>
      </c>
      <c r="B111" s="138">
        <v>0.97524900000000003</v>
      </c>
      <c r="C111" s="20" t="s">
        <v>331</v>
      </c>
      <c r="D111" s="16"/>
      <c r="E111" s="16"/>
      <c r="F111" s="16"/>
      <c r="G111" s="16"/>
      <c r="H111" s="16"/>
      <c r="I111" s="16"/>
      <c r="J111" s="16"/>
      <c r="K111" s="16"/>
      <c r="L111" s="16"/>
    </row>
    <row r="112" spans="1:21" x14ac:dyDescent="0.3">
      <c r="A112" s="16" t="s">
        <v>329</v>
      </c>
      <c r="B112" s="133">
        <v>1.0252513000000001</v>
      </c>
      <c r="C112" s="20" t="s">
        <v>340</v>
      </c>
      <c r="D112" s="15"/>
      <c r="E112" s="15"/>
      <c r="F112" s="15"/>
      <c r="G112" s="15"/>
      <c r="H112" s="15"/>
      <c r="I112" s="15"/>
      <c r="J112" s="15"/>
      <c r="K112" s="15"/>
      <c r="L112" s="15"/>
    </row>
    <row r="114" spans="1:13" x14ac:dyDescent="0.3">
      <c r="A114" s="39" t="s">
        <v>413</v>
      </c>
    </row>
    <row r="115" spans="1:13" x14ac:dyDescent="0.3">
      <c r="A115" s="126"/>
      <c r="B115" s="127" t="s">
        <v>314</v>
      </c>
      <c r="C115" s="126"/>
      <c r="D115" s="126"/>
      <c r="E115" s="126"/>
      <c r="F115" s="126"/>
      <c r="G115" s="126"/>
      <c r="H115" s="126"/>
      <c r="I115" s="126"/>
      <c r="J115" s="128"/>
    </row>
    <row r="116" spans="1:13" ht="27.6" x14ac:dyDescent="0.3">
      <c r="A116" s="126"/>
      <c r="B116" s="126" t="s">
        <v>315</v>
      </c>
      <c r="C116" s="135" t="s">
        <v>305</v>
      </c>
      <c r="D116" s="135" t="s">
        <v>316</v>
      </c>
      <c r="E116" s="135" t="s">
        <v>317</v>
      </c>
      <c r="F116" s="135" t="s">
        <v>318</v>
      </c>
      <c r="G116" s="135" t="s">
        <v>319</v>
      </c>
      <c r="H116" s="135" t="s">
        <v>320</v>
      </c>
      <c r="I116" s="135" t="s">
        <v>321</v>
      </c>
      <c r="J116" s="135" t="s">
        <v>322</v>
      </c>
    </row>
    <row r="117" spans="1:13" x14ac:dyDescent="0.3">
      <c r="A117" s="126" t="s">
        <v>323</v>
      </c>
      <c r="B117" s="128"/>
      <c r="C117" s="128"/>
      <c r="D117" s="128"/>
      <c r="E117" s="128"/>
      <c r="F117" s="128"/>
      <c r="G117" s="128"/>
      <c r="H117" s="128"/>
      <c r="I117" s="136"/>
      <c r="J117" s="136"/>
    </row>
    <row r="118" spans="1:13" x14ac:dyDescent="0.3">
      <c r="A118" s="128" t="s">
        <v>324</v>
      </c>
      <c r="B118" s="130">
        <v>0.66300000000000003</v>
      </c>
      <c r="C118" s="130">
        <f>SUM(B118)*B127</f>
        <v>0.64659008700000009</v>
      </c>
      <c r="D118" s="130">
        <f>SUM(C118)*B127</f>
        <v>0.63058633575666312</v>
      </c>
      <c r="E118" s="130">
        <f>SUM(D118)*B127</f>
        <v>0.61497869336034994</v>
      </c>
      <c r="F118" s="130">
        <f>SUM(E118)*B127</f>
        <v>0.59975735572098798</v>
      </c>
      <c r="G118" s="130">
        <f>SUM(F118)*B127</f>
        <v>0.58491276140953785</v>
      </c>
      <c r="H118" s="130">
        <f>SUM(G118)*B127</f>
        <v>0.57043558565189045</v>
      </c>
      <c r="I118" s="130">
        <f>SUM(H118)*B127</f>
        <v>0.55631673447142049</v>
      </c>
      <c r="J118" s="130">
        <f>SUM(I118)*B127</f>
        <v>0.54254733897651841</v>
      </c>
    </row>
    <row r="119" spans="1:13" x14ac:dyDescent="0.3">
      <c r="A119" s="128" t="s">
        <v>325</v>
      </c>
      <c r="B119" s="128">
        <v>1.45</v>
      </c>
      <c r="C119" s="130">
        <f>SUM(B119)*B128</f>
        <v>1.41411105</v>
      </c>
      <c r="D119" s="130">
        <f>SUM(C119)*B128</f>
        <v>1.3791103874014501</v>
      </c>
      <c r="E119" s="130">
        <f>SUM(D119)*B128</f>
        <v>1.3449760262028769</v>
      </c>
      <c r="F119" s="130">
        <f>SUM(E119)*B128</f>
        <v>1.3116865245783296</v>
      </c>
      <c r="G119" s="130">
        <f>SUM(F119)*B128</f>
        <v>1.2792209714084914</v>
      </c>
      <c r="H119" s="130">
        <f>SUM(G119)*B128</f>
        <v>1.24755897314516</v>
      </c>
      <c r="I119" s="130">
        <f>SUM(H119)*B128</f>
        <v>1.2166806410008442</v>
      </c>
      <c r="J119" s="130">
        <f>SUM(I119)*B128</f>
        <v>1.1865665784554322</v>
      </c>
    </row>
    <row r="120" spans="1:13" x14ac:dyDescent="0.3">
      <c r="A120" s="128"/>
      <c r="B120" s="128"/>
      <c r="C120" s="128"/>
      <c r="D120" s="128"/>
      <c r="E120" s="128"/>
      <c r="F120" s="128"/>
      <c r="G120" s="128"/>
      <c r="H120" s="128"/>
      <c r="I120" s="128"/>
      <c r="J120" s="128"/>
    </row>
    <row r="121" spans="1:13" x14ac:dyDescent="0.3">
      <c r="A121" s="126" t="s">
        <v>326</v>
      </c>
      <c r="B121" s="128"/>
      <c r="C121" s="128"/>
      <c r="D121" s="128"/>
      <c r="E121" s="136"/>
      <c r="F121" s="136"/>
      <c r="G121" s="136"/>
      <c r="H121" s="136"/>
      <c r="I121" s="136"/>
      <c r="J121" s="136"/>
    </row>
    <row r="122" spans="1:13" x14ac:dyDescent="0.3">
      <c r="A122" s="128" t="s">
        <v>324</v>
      </c>
      <c r="B122" s="130">
        <v>0.78906962025316463</v>
      </c>
      <c r="C122" s="130">
        <f>SUM(B122)*B127</f>
        <v>0.76953935808227858</v>
      </c>
      <c r="D122" s="130">
        <f>SUM(C122)*B127</f>
        <v>0.75049248943038416</v>
      </c>
      <c r="E122" s="130">
        <f>SUM(D122)*B127</f>
        <v>0.73191704982449279</v>
      </c>
      <c r="F122" s="130">
        <f>SUM(E122)*B127</f>
        <v>0.71380137092428675</v>
      </c>
      <c r="G122" s="130">
        <f>SUM(F122)*B127</f>
        <v>0.69613407319253973</v>
      </c>
      <c r="H122" s="130">
        <f>SUM(G122)*B127</f>
        <v>0.67890405874695114</v>
      </c>
      <c r="I122" s="130">
        <f>SUM(H122)*B127</f>
        <v>0.66210050438890533</v>
      </c>
      <c r="J122" s="130">
        <f>SUM(I122)*B127</f>
        <v>0.64571285480477558</v>
      </c>
    </row>
    <row r="123" spans="1:13" x14ac:dyDescent="0.3">
      <c r="A123" s="128" t="s">
        <v>325</v>
      </c>
      <c r="B123" s="128">
        <v>1.56</v>
      </c>
      <c r="C123" s="130">
        <f>SUM(B123)*B128</f>
        <v>1.5213884400000002</v>
      </c>
      <c r="D123" s="130">
        <f>SUM(C123)*B128</f>
        <v>1.4837325547215603</v>
      </c>
      <c r="E123" s="130">
        <f>SUM(D123)*B128</f>
        <v>1.4470086902596471</v>
      </c>
      <c r="F123" s="130">
        <f>SUM(E123)*B128</f>
        <v>1.4111937781670305</v>
      </c>
      <c r="G123" s="130">
        <f>SUM(F123)*B128</f>
        <v>1.3762653209636184</v>
      </c>
      <c r="H123" s="130">
        <f>SUM(G123)*B128</f>
        <v>1.3422013780044479</v>
      </c>
      <c r="I123" s="130">
        <f>SUM(H123)*(B128)</f>
        <v>1.30898055169746</v>
      </c>
      <c r="J123" s="130">
        <f>SUM(I123)*(B128)</f>
        <v>1.2765819740623963</v>
      </c>
    </row>
    <row r="124" spans="1:13" x14ac:dyDescent="0.3">
      <c r="A124" s="128"/>
      <c r="B124" s="128"/>
      <c r="C124" s="130"/>
      <c r="D124" s="130"/>
      <c r="E124" s="130"/>
      <c r="F124" s="130"/>
      <c r="G124" s="130"/>
      <c r="H124" s="130"/>
      <c r="I124" s="129"/>
      <c r="J124" s="129"/>
    </row>
    <row r="125" spans="1:13" x14ac:dyDescent="0.3">
      <c r="A125" s="20"/>
      <c r="B125" s="16"/>
      <c r="C125" s="16"/>
      <c r="D125" s="16"/>
      <c r="E125" s="16"/>
      <c r="F125" s="16"/>
      <c r="G125" s="16"/>
      <c r="H125" s="16"/>
      <c r="I125" s="16"/>
      <c r="J125" s="16"/>
      <c r="K125" s="16"/>
      <c r="L125" s="37"/>
      <c r="M125" s="37"/>
    </row>
    <row r="126" spans="1:13" ht="52.5" customHeight="1" x14ac:dyDescent="0.3">
      <c r="A126" s="20"/>
      <c r="B126" s="15"/>
      <c r="C126" s="15"/>
      <c r="D126" s="15"/>
      <c r="E126" s="15"/>
      <c r="F126" s="15"/>
      <c r="G126" s="15"/>
      <c r="H126" s="15"/>
      <c r="I126" s="15"/>
      <c r="J126" s="15"/>
      <c r="K126" s="15"/>
      <c r="L126" s="37"/>
      <c r="M126" s="37"/>
    </row>
    <row r="127" spans="1:13" x14ac:dyDescent="0.3">
      <c r="A127" s="16" t="s">
        <v>327</v>
      </c>
      <c r="B127" s="16">
        <v>0.97524900000000003</v>
      </c>
      <c r="C127" s="20" t="s">
        <v>331</v>
      </c>
      <c r="D127" s="18"/>
      <c r="E127" s="18"/>
      <c r="F127" s="16"/>
      <c r="G127" s="16"/>
      <c r="H127" s="16"/>
      <c r="I127" s="18"/>
      <c r="J127" s="18"/>
      <c r="K127" s="37"/>
      <c r="L127" s="37"/>
    </row>
    <row r="128" spans="1:13" x14ac:dyDescent="0.3">
      <c r="A128" s="16" t="s">
        <v>329</v>
      </c>
      <c r="B128" s="16">
        <v>0.97524900000000003</v>
      </c>
      <c r="C128" s="20" t="s">
        <v>332</v>
      </c>
      <c r="D128" s="18"/>
      <c r="E128" s="18"/>
      <c r="F128" s="16"/>
      <c r="G128" s="16"/>
      <c r="H128" s="16"/>
      <c r="I128" s="18"/>
      <c r="J128" s="18"/>
      <c r="K128" s="37"/>
      <c r="L128" s="37"/>
    </row>
  </sheetData>
  <pageMargins left="0.43307086614173229" right="0.43307086614173229" top="0.62992125984251968" bottom="0.55118110236220474" header="0.31496062992125984" footer="0.31496062992125984"/>
  <pageSetup paperSize="8" orientation="portrait" r:id="rId1"/>
  <headerFooter>
    <oddHeader>&amp;CWorksheet 8. Scenario rates</oddHeader>
    <oddFooter>&amp;CFilename: CCNSW Metropolitan Sydney Cemetery Capacity Report data supplement&amp;R&amp;P/&amp;N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0"/>
  <sheetViews>
    <sheetView topLeftCell="A21" zoomScaleNormal="100" workbookViewId="0">
      <selection activeCell="A44" sqref="A44"/>
    </sheetView>
  </sheetViews>
  <sheetFormatPr defaultColWidth="9.109375" defaultRowHeight="13.8" x14ac:dyDescent="0.3"/>
  <cols>
    <col min="1" max="1" width="19.109375" style="37" customWidth="1"/>
    <col min="2" max="2" width="8.5546875" style="37" customWidth="1"/>
    <col min="3" max="3" width="9.44140625" style="37" customWidth="1"/>
    <col min="4" max="4" width="9.6640625" style="37" customWidth="1"/>
    <col min="5" max="5" width="10.44140625" style="37" customWidth="1"/>
    <col min="6" max="6" width="8" style="37" customWidth="1"/>
    <col min="7" max="7" width="8.88671875" style="37" customWidth="1"/>
    <col min="8" max="8" width="7.5546875" style="37" customWidth="1"/>
    <col min="9" max="9" width="3.6640625" style="37" customWidth="1"/>
    <col min="10" max="10" width="8.5546875" style="37" customWidth="1"/>
    <col min="11" max="11" width="8.88671875" style="37" customWidth="1"/>
    <col min="12" max="12" width="10.109375" style="37" customWidth="1"/>
    <col min="13" max="13" width="9.6640625" style="37" customWidth="1"/>
    <col min="14" max="14" width="8.109375" style="37" customWidth="1"/>
    <col min="15" max="15" width="8" style="37" customWidth="1"/>
    <col min="16" max="16" width="7" style="37" customWidth="1"/>
    <col min="17" max="17" width="2.109375" style="37" customWidth="1"/>
    <col min="18" max="18" width="8.5546875" style="37" customWidth="1"/>
    <col min="19" max="19" width="8.88671875" style="37" customWidth="1"/>
    <col min="20" max="20" width="9.6640625" style="37" customWidth="1"/>
    <col min="21" max="21" width="9.109375" style="37"/>
    <col min="22" max="22" width="7.33203125" style="37" customWidth="1"/>
    <col min="23" max="24" width="7.109375" style="37" customWidth="1"/>
    <col min="25" max="25" width="2.88671875" style="37" customWidth="1"/>
    <col min="26" max="27" width="10.33203125" style="37" customWidth="1"/>
    <col min="28" max="28" width="10.109375" style="37" customWidth="1"/>
    <col min="29" max="29" width="9.109375" style="16"/>
    <col min="30" max="16384" width="9.109375" style="37"/>
  </cols>
  <sheetData>
    <row r="1" spans="1:29" ht="18.75" x14ac:dyDescent="0.3">
      <c r="A1" s="21" t="s">
        <v>342</v>
      </c>
    </row>
    <row r="2" spans="1:29" ht="15" x14ac:dyDescent="0.25">
      <c r="A2" s="26" t="s">
        <v>345</v>
      </c>
    </row>
    <row r="3" spans="1:29" ht="12.75" x14ac:dyDescent="0.2">
      <c r="A3" s="38" t="s">
        <v>380</v>
      </c>
    </row>
    <row r="4" spans="1:29" ht="12.75" x14ac:dyDescent="0.2">
      <c r="A4" s="39" t="s">
        <v>414</v>
      </c>
    </row>
    <row r="5" spans="1:29" ht="12.75" x14ac:dyDescent="0.2">
      <c r="A5" s="20" t="s">
        <v>415</v>
      </c>
    </row>
    <row r="6" spans="1:29" ht="12.75" x14ac:dyDescent="0.2">
      <c r="A6" s="20" t="s">
        <v>416</v>
      </c>
    </row>
    <row r="7" spans="1:29" ht="12.75" x14ac:dyDescent="0.2">
      <c r="A7" s="40" t="s">
        <v>355</v>
      </c>
      <c r="B7" s="41"/>
      <c r="C7" s="41"/>
      <c r="D7" s="41"/>
      <c r="E7" s="41"/>
      <c r="F7" s="41"/>
      <c r="G7" s="41"/>
      <c r="H7" s="41"/>
      <c r="I7" s="41"/>
      <c r="J7" s="41"/>
      <c r="K7" s="41"/>
      <c r="L7" s="41"/>
      <c r="M7" s="41"/>
      <c r="N7" s="41"/>
      <c r="O7" s="41"/>
      <c r="P7" s="41"/>
      <c r="Q7" s="41"/>
      <c r="R7" s="41"/>
      <c r="S7" s="41"/>
      <c r="T7" s="41"/>
      <c r="U7" s="41"/>
      <c r="V7" s="41"/>
      <c r="W7" s="41"/>
      <c r="X7" s="41"/>
      <c r="Y7" s="42"/>
      <c r="Z7" s="42"/>
      <c r="AC7" s="37"/>
    </row>
    <row r="8" spans="1:29" ht="12.75" x14ac:dyDescent="0.2">
      <c r="A8" s="43" t="s">
        <v>96</v>
      </c>
      <c r="B8" s="15"/>
      <c r="C8" s="15"/>
      <c r="D8" s="15"/>
      <c r="E8" s="15"/>
      <c r="F8" s="15"/>
      <c r="G8" s="15"/>
      <c r="H8" s="15"/>
      <c r="I8" s="15"/>
      <c r="J8" s="43" t="s">
        <v>97</v>
      </c>
      <c r="K8" s="42"/>
      <c r="L8" s="42"/>
      <c r="R8" s="43" t="s">
        <v>98</v>
      </c>
      <c r="Y8" s="42"/>
      <c r="Z8" s="42"/>
      <c r="AC8" s="37"/>
    </row>
    <row r="9" spans="1:29" s="42" customFormat="1" ht="25.5" x14ac:dyDescent="0.2">
      <c r="A9" s="44" t="s">
        <v>12</v>
      </c>
      <c r="B9" s="45" t="s">
        <v>13</v>
      </c>
      <c r="C9" s="45" t="s">
        <v>99</v>
      </c>
      <c r="D9" s="45" t="s">
        <v>100</v>
      </c>
      <c r="E9" s="45" t="s">
        <v>101</v>
      </c>
      <c r="F9" s="45" t="s">
        <v>22</v>
      </c>
      <c r="G9" s="45" t="s">
        <v>102</v>
      </c>
      <c r="H9" s="45" t="s">
        <v>103</v>
      </c>
      <c r="I9" s="45"/>
      <c r="J9" s="45" t="s">
        <v>13</v>
      </c>
      <c r="K9" s="45" t="s">
        <v>99</v>
      </c>
      <c r="L9" s="45" t="s">
        <v>100</v>
      </c>
      <c r="M9" s="45" t="s">
        <v>101</v>
      </c>
      <c r="N9" s="45" t="s">
        <v>22</v>
      </c>
      <c r="O9" s="45" t="s">
        <v>102</v>
      </c>
      <c r="P9" s="45" t="s">
        <v>103</v>
      </c>
      <c r="R9" s="45" t="s">
        <v>13</v>
      </c>
      <c r="S9" s="45" t="s">
        <v>99</v>
      </c>
      <c r="T9" s="45" t="s">
        <v>100</v>
      </c>
      <c r="U9" s="45" t="s">
        <v>101</v>
      </c>
      <c r="V9" s="45" t="s">
        <v>22</v>
      </c>
      <c r="W9" s="45" t="s">
        <v>102</v>
      </c>
      <c r="X9" s="45" t="s">
        <v>103</v>
      </c>
    </row>
    <row r="10" spans="1:29" ht="12.75" x14ac:dyDescent="0.2">
      <c r="A10" s="16" t="s">
        <v>14</v>
      </c>
      <c r="B10" s="16">
        <v>9040</v>
      </c>
      <c r="C10" s="16">
        <v>0.70399999999999996</v>
      </c>
      <c r="D10" s="18">
        <f>SUM(B10)*C10</f>
        <v>6364.16</v>
      </c>
      <c r="E10" s="18">
        <f>SUM(B10)-(D10)</f>
        <v>2675.84</v>
      </c>
      <c r="F10" s="16">
        <v>1.4730000000000001</v>
      </c>
      <c r="G10" s="18">
        <f>SUM(E10)-(H10)</f>
        <v>859.24801086218622</v>
      </c>
      <c r="H10" s="18">
        <f>SUM(E10)/(F10)</f>
        <v>1816.5919891378139</v>
      </c>
      <c r="I10" s="16"/>
      <c r="J10" s="16">
        <v>23650</v>
      </c>
      <c r="K10" s="16">
        <v>0.70399999999999996</v>
      </c>
      <c r="L10" s="18">
        <f>SUM(J10)*(K10)</f>
        <v>16649.599999999999</v>
      </c>
      <c r="M10" s="18">
        <f>SUM(J10)-(L10)</f>
        <v>7000.4000000000015</v>
      </c>
      <c r="N10" s="16">
        <v>1.4730000000000001</v>
      </c>
      <c r="O10" s="18">
        <f>SUM(M10)-(P10)</f>
        <v>2247.9220638153438</v>
      </c>
      <c r="P10" s="18">
        <f>SUM(M10)/(N10)</f>
        <v>4752.4779361846577</v>
      </c>
      <c r="R10" s="16">
        <v>24900</v>
      </c>
      <c r="S10" s="16">
        <v>0.70399999999999996</v>
      </c>
      <c r="T10" s="18">
        <f>SUM(R10)*(S10)</f>
        <v>17529.599999999999</v>
      </c>
      <c r="U10" s="18">
        <f>SUM(R10)-(T10)</f>
        <v>7370.4000000000015</v>
      </c>
      <c r="V10" s="16">
        <v>1.4730000000000001</v>
      </c>
      <c r="W10" s="18">
        <f>SUM(U10)-(X10)</f>
        <v>2366.7340122199603</v>
      </c>
      <c r="X10" s="18">
        <f>SUM(U10)/(V10)</f>
        <v>5003.6659877800412</v>
      </c>
      <c r="AC10" s="37"/>
    </row>
    <row r="11" spans="1:29" ht="27.6" x14ac:dyDescent="0.3">
      <c r="A11" s="16" t="s">
        <v>15</v>
      </c>
      <c r="B11" s="16">
        <v>10680</v>
      </c>
      <c r="C11" s="16">
        <v>0.70399999999999996</v>
      </c>
      <c r="D11" s="18">
        <f t="shared" ref="D11:D15" si="0">SUM(B11)*C11</f>
        <v>7518.7199999999993</v>
      </c>
      <c r="E11" s="18">
        <f t="shared" ref="E11:E15" si="1">SUM(B11)-(D11)</f>
        <v>3161.2800000000007</v>
      </c>
      <c r="F11" s="16">
        <v>1.4730000000000001</v>
      </c>
      <c r="G11" s="18">
        <f t="shared" ref="G11:G19" si="2">SUM(E11)-(H11)</f>
        <v>1015.129287169043</v>
      </c>
      <c r="H11" s="18">
        <f t="shared" ref="H11:H19" si="3">SUM(E11)/(F11)</f>
        <v>2146.1507128309577</v>
      </c>
      <c r="I11" s="16"/>
      <c r="J11" s="16">
        <v>29250</v>
      </c>
      <c r="K11" s="16">
        <v>0.70399999999999996</v>
      </c>
      <c r="L11" s="18">
        <f t="shared" ref="L11:L19" si="4">SUM(J11)*(K11)</f>
        <v>20592</v>
      </c>
      <c r="M11" s="18">
        <f t="shared" ref="M11:M19" si="5">SUM(J11)-(L11)</f>
        <v>8658</v>
      </c>
      <c r="N11" s="16">
        <v>1.4730000000000001</v>
      </c>
      <c r="O11" s="18">
        <f t="shared" ref="O11:O19" si="6">SUM(M11)-(P11)</f>
        <v>2780.1995926680247</v>
      </c>
      <c r="P11" s="18">
        <f t="shared" ref="P11:P19" si="7">SUM(M11)/(N11)</f>
        <v>5877.8004073319753</v>
      </c>
      <c r="R11" s="16">
        <v>31900</v>
      </c>
      <c r="S11" s="16">
        <v>0.70399999999999996</v>
      </c>
      <c r="T11" s="18">
        <f t="shared" ref="T11:T19" si="8">SUM(R11)*(S11)</f>
        <v>22457.599999999999</v>
      </c>
      <c r="U11" s="18">
        <f t="shared" ref="U11:U19" si="9">SUM(R11)-(T11)</f>
        <v>9442.4000000000015</v>
      </c>
      <c r="V11" s="16">
        <v>1.4730000000000001</v>
      </c>
      <c r="W11" s="18">
        <f t="shared" ref="W11:W19" si="10">SUM(U11)-(X11)</f>
        <v>3032.0809232858119</v>
      </c>
      <c r="X11" s="18">
        <f t="shared" ref="X11:X19" si="11">SUM(U11)/(V11)</f>
        <v>6410.3190767141896</v>
      </c>
      <c r="AC11" s="37"/>
    </row>
    <row r="12" spans="1:29" x14ac:dyDescent="0.3">
      <c r="A12" s="16" t="s">
        <v>16</v>
      </c>
      <c r="B12" s="16">
        <v>11400</v>
      </c>
      <c r="C12" s="16">
        <v>0.70399999999999996</v>
      </c>
      <c r="D12" s="18">
        <f t="shared" si="0"/>
        <v>8025.5999999999995</v>
      </c>
      <c r="E12" s="18">
        <f t="shared" si="1"/>
        <v>3374.4000000000005</v>
      </c>
      <c r="F12" s="16">
        <v>1.4730000000000001</v>
      </c>
      <c r="G12" s="18">
        <f t="shared" si="2"/>
        <v>1083.5649694501021</v>
      </c>
      <c r="H12" s="18">
        <f t="shared" si="3"/>
        <v>2290.8350305498984</v>
      </c>
      <c r="I12" s="16"/>
      <c r="J12" s="16">
        <v>29750</v>
      </c>
      <c r="K12" s="16">
        <v>0.70399999999999996</v>
      </c>
      <c r="L12" s="18">
        <f t="shared" si="4"/>
        <v>20944</v>
      </c>
      <c r="M12" s="18">
        <f t="shared" si="5"/>
        <v>8806</v>
      </c>
      <c r="N12" s="16">
        <v>1.4730000000000001</v>
      </c>
      <c r="O12" s="18">
        <f t="shared" si="6"/>
        <v>2827.7243720298711</v>
      </c>
      <c r="P12" s="18">
        <f t="shared" si="7"/>
        <v>5978.2756279701289</v>
      </c>
      <c r="R12" s="16">
        <v>31150</v>
      </c>
      <c r="S12" s="16">
        <v>0.70399999999999996</v>
      </c>
      <c r="T12" s="18">
        <f t="shared" si="8"/>
        <v>21929.599999999999</v>
      </c>
      <c r="U12" s="18">
        <f t="shared" si="9"/>
        <v>9220.4000000000015</v>
      </c>
      <c r="V12" s="16">
        <v>1.4730000000000001</v>
      </c>
      <c r="W12" s="18">
        <f t="shared" si="10"/>
        <v>2960.7937542430418</v>
      </c>
      <c r="X12" s="18">
        <f t="shared" si="11"/>
        <v>6259.6062457569597</v>
      </c>
      <c r="AC12" s="37"/>
    </row>
    <row r="13" spans="1:29" x14ac:dyDescent="0.3">
      <c r="A13" s="16" t="s">
        <v>17</v>
      </c>
      <c r="B13" s="16">
        <v>3400</v>
      </c>
      <c r="C13" s="16">
        <v>0.70399999999999996</v>
      </c>
      <c r="D13" s="18">
        <f t="shared" si="0"/>
        <v>2393.6</v>
      </c>
      <c r="E13" s="18">
        <f t="shared" si="1"/>
        <v>1006.4000000000001</v>
      </c>
      <c r="F13" s="16">
        <v>1.4730000000000001</v>
      </c>
      <c r="G13" s="18">
        <f t="shared" si="2"/>
        <v>323.16849966055679</v>
      </c>
      <c r="H13" s="18">
        <f t="shared" si="3"/>
        <v>683.2315003394433</v>
      </c>
      <c r="I13" s="16"/>
      <c r="J13" s="16">
        <v>9550</v>
      </c>
      <c r="K13" s="16">
        <v>0.70399999999999996</v>
      </c>
      <c r="L13" s="18">
        <f t="shared" si="4"/>
        <v>6723.2</v>
      </c>
      <c r="M13" s="18">
        <f t="shared" si="5"/>
        <v>2826.8</v>
      </c>
      <c r="N13" s="16">
        <v>1.4730000000000001</v>
      </c>
      <c r="O13" s="18">
        <f t="shared" si="6"/>
        <v>907.72328581126976</v>
      </c>
      <c r="P13" s="18">
        <f t="shared" si="7"/>
        <v>1919.0767141887304</v>
      </c>
      <c r="R13" s="16">
        <v>10800</v>
      </c>
      <c r="S13" s="16">
        <v>0.70399999999999996</v>
      </c>
      <c r="T13" s="18">
        <f t="shared" si="8"/>
        <v>7603.2</v>
      </c>
      <c r="U13" s="18">
        <f t="shared" si="9"/>
        <v>3196.8</v>
      </c>
      <c r="V13" s="16">
        <v>1.4730000000000001</v>
      </c>
      <c r="W13" s="18">
        <f t="shared" si="10"/>
        <v>1026.5352342158862</v>
      </c>
      <c r="X13" s="18">
        <f t="shared" si="11"/>
        <v>2170.2647657841139</v>
      </c>
      <c r="AC13" s="37"/>
    </row>
    <row r="14" spans="1:29" ht="27.6" x14ac:dyDescent="0.3">
      <c r="A14" s="16" t="s">
        <v>18</v>
      </c>
      <c r="B14" s="16">
        <v>6180</v>
      </c>
      <c r="C14" s="16">
        <v>0.70399999999999996</v>
      </c>
      <c r="D14" s="18">
        <f t="shared" si="0"/>
        <v>4350.7199999999993</v>
      </c>
      <c r="E14" s="18">
        <f t="shared" si="1"/>
        <v>1829.2800000000007</v>
      </c>
      <c r="F14" s="16">
        <v>1.4730000000000001</v>
      </c>
      <c r="G14" s="18">
        <f t="shared" si="2"/>
        <v>587.4062729124239</v>
      </c>
      <c r="H14" s="18">
        <f t="shared" si="3"/>
        <v>1241.8737270875768</v>
      </c>
      <c r="I14" s="16"/>
      <c r="J14" s="16">
        <v>17750</v>
      </c>
      <c r="K14" s="16">
        <v>0.70399999999999996</v>
      </c>
      <c r="L14" s="18">
        <f t="shared" si="4"/>
        <v>12496</v>
      </c>
      <c r="M14" s="18">
        <f t="shared" si="5"/>
        <v>5254</v>
      </c>
      <c r="N14" s="16">
        <v>1.4730000000000001</v>
      </c>
      <c r="O14" s="18">
        <f t="shared" si="6"/>
        <v>1687.1296673455536</v>
      </c>
      <c r="P14" s="18">
        <f t="shared" si="7"/>
        <v>3566.8703326544464</v>
      </c>
      <c r="R14" s="16">
        <v>20200</v>
      </c>
      <c r="S14" s="16">
        <v>0.70399999999999996</v>
      </c>
      <c r="T14" s="18">
        <f t="shared" si="8"/>
        <v>14220.8</v>
      </c>
      <c r="U14" s="18">
        <f t="shared" si="9"/>
        <v>5979.2000000000007</v>
      </c>
      <c r="V14" s="16">
        <v>1.4730000000000001</v>
      </c>
      <c r="W14" s="18">
        <f t="shared" si="10"/>
        <v>1920.0010862186018</v>
      </c>
      <c r="X14" s="18">
        <f t="shared" si="11"/>
        <v>4059.1989137813989</v>
      </c>
      <c r="AC14" s="37"/>
    </row>
    <row r="15" spans="1:29" x14ac:dyDescent="0.3">
      <c r="A15" s="16" t="s">
        <v>379</v>
      </c>
      <c r="B15" s="16">
        <v>7980</v>
      </c>
      <c r="C15" s="16">
        <v>0.70399999999999996</v>
      </c>
      <c r="D15" s="18">
        <f t="shared" si="0"/>
        <v>5617.92</v>
      </c>
      <c r="E15" s="18">
        <f t="shared" si="1"/>
        <v>2362.08</v>
      </c>
      <c r="F15" s="16">
        <v>1.4730000000000001</v>
      </c>
      <c r="G15" s="18">
        <f t="shared" si="2"/>
        <v>758.49547861507131</v>
      </c>
      <c r="H15" s="18">
        <f t="shared" si="3"/>
        <v>1603.5845213849286</v>
      </c>
      <c r="I15" s="16"/>
      <c r="J15" s="16">
        <v>20700</v>
      </c>
      <c r="K15" s="16">
        <v>0.70399999999999996</v>
      </c>
      <c r="L15" s="18">
        <f t="shared" si="4"/>
        <v>14572.8</v>
      </c>
      <c r="M15" s="18">
        <f t="shared" si="5"/>
        <v>6127.2000000000007</v>
      </c>
      <c r="N15" s="16">
        <v>1.4730000000000001</v>
      </c>
      <c r="O15" s="18">
        <f t="shared" si="6"/>
        <v>1967.5258655804482</v>
      </c>
      <c r="P15" s="18">
        <f t="shared" si="7"/>
        <v>4159.6741344195525</v>
      </c>
      <c r="R15" s="16">
        <v>21450</v>
      </c>
      <c r="S15" s="16">
        <v>0.70399999999999996</v>
      </c>
      <c r="T15" s="18">
        <f t="shared" si="8"/>
        <v>15100.8</v>
      </c>
      <c r="U15" s="18">
        <f t="shared" si="9"/>
        <v>6349.2000000000007</v>
      </c>
      <c r="V15" s="16">
        <v>1.4730000000000001</v>
      </c>
      <c r="W15" s="18">
        <f t="shared" si="10"/>
        <v>2038.8130346232183</v>
      </c>
      <c r="X15" s="18">
        <f t="shared" si="11"/>
        <v>4310.3869653767824</v>
      </c>
      <c r="AC15" s="37"/>
    </row>
    <row r="16" spans="1:29" s="43" customFormat="1" ht="12.75" x14ac:dyDescent="0.2">
      <c r="A16" s="15" t="s">
        <v>226</v>
      </c>
      <c r="B16" s="15">
        <f>SUM(B10:B15)</f>
        <v>48680</v>
      </c>
      <c r="C16" s="15"/>
      <c r="D16" s="19">
        <f>SUM(D10:D15)</f>
        <v>34270.719999999994</v>
      </c>
      <c r="E16" s="19">
        <f t="shared" ref="E16:H16" si="12">SUM(E10:E15)</f>
        <v>14409.28</v>
      </c>
      <c r="F16" s="19"/>
      <c r="G16" s="19">
        <f t="shared" si="12"/>
        <v>4627.0125186693831</v>
      </c>
      <c r="H16" s="19">
        <f t="shared" si="12"/>
        <v>9782.2674813306185</v>
      </c>
      <c r="I16" s="15"/>
      <c r="J16" s="15">
        <f>SUM(J10:J15)</f>
        <v>130650</v>
      </c>
      <c r="K16" s="15"/>
      <c r="L16" s="19">
        <f>SUM(L10:L15)</f>
        <v>91977.599999999991</v>
      </c>
      <c r="M16" s="19">
        <f t="shared" ref="M16:P16" si="13">SUM(M10:M15)</f>
        <v>38672.400000000001</v>
      </c>
      <c r="N16" s="19"/>
      <c r="O16" s="19">
        <f t="shared" si="13"/>
        <v>12418.224847250511</v>
      </c>
      <c r="P16" s="19">
        <f t="shared" si="13"/>
        <v>26254.175152749493</v>
      </c>
      <c r="R16" s="15">
        <f>SUM(R10:R15)</f>
        <v>140400</v>
      </c>
      <c r="S16" s="15"/>
      <c r="T16" s="19">
        <f>SUM(T10:T15)</f>
        <v>98841.600000000006</v>
      </c>
      <c r="U16" s="19">
        <f t="shared" ref="U16:X16" si="14">SUM(U10:U15)</f>
        <v>41558.400000000009</v>
      </c>
      <c r="V16" s="19"/>
      <c r="W16" s="19">
        <f t="shared" si="14"/>
        <v>13344.958044806517</v>
      </c>
      <c r="X16" s="19">
        <f t="shared" si="14"/>
        <v>28213.441955193488</v>
      </c>
    </row>
    <row r="17" spans="1:29" ht="12.75" x14ac:dyDescent="0.2">
      <c r="A17" s="16" t="s">
        <v>19</v>
      </c>
      <c r="B17" s="16">
        <v>9800</v>
      </c>
      <c r="C17" s="16">
        <v>0.70399999999999996</v>
      </c>
      <c r="D17" s="18">
        <f t="shared" ref="D17:D19" si="15">SUM(B17)*C17</f>
        <v>6899.2</v>
      </c>
      <c r="E17" s="18">
        <f t="shared" ref="E17:E19" si="16">SUM(B17)-(D17)</f>
        <v>2900.8</v>
      </c>
      <c r="F17" s="16">
        <v>1.4730000000000001</v>
      </c>
      <c r="G17" s="18">
        <f t="shared" si="2"/>
        <v>931.48567549219297</v>
      </c>
      <c r="H17" s="18">
        <f t="shared" si="3"/>
        <v>1969.3143245078072</v>
      </c>
      <c r="I17" s="16"/>
      <c r="J17" s="16">
        <v>24500</v>
      </c>
      <c r="K17" s="16">
        <v>0.70399999999999996</v>
      </c>
      <c r="L17" s="18">
        <f t="shared" si="4"/>
        <v>17248</v>
      </c>
      <c r="M17" s="18">
        <f t="shared" si="5"/>
        <v>7252</v>
      </c>
      <c r="N17" s="16">
        <v>1.4730000000000001</v>
      </c>
      <c r="O17" s="18">
        <f t="shared" si="6"/>
        <v>2328.7141887304824</v>
      </c>
      <c r="P17" s="18">
        <f t="shared" si="7"/>
        <v>4923.2858112695176</v>
      </c>
      <c r="R17" s="16">
        <v>27150</v>
      </c>
      <c r="S17" s="16">
        <v>0.70399999999999996</v>
      </c>
      <c r="T17" s="18">
        <f t="shared" si="8"/>
        <v>19113.599999999999</v>
      </c>
      <c r="U17" s="18">
        <f t="shared" si="9"/>
        <v>8036.4000000000015</v>
      </c>
      <c r="V17" s="16">
        <v>1.4730000000000001</v>
      </c>
      <c r="W17" s="18">
        <f t="shared" si="10"/>
        <v>2580.5955193482696</v>
      </c>
      <c r="X17" s="18">
        <f t="shared" si="11"/>
        <v>5455.8044806517319</v>
      </c>
      <c r="AC17" s="37"/>
    </row>
    <row r="18" spans="1:29" ht="12.75" x14ac:dyDescent="0.2">
      <c r="A18" s="16" t="s">
        <v>20</v>
      </c>
      <c r="B18" s="16">
        <v>6020</v>
      </c>
      <c r="C18" s="16">
        <v>0.70399999999999996</v>
      </c>
      <c r="D18" s="18">
        <f t="shared" si="15"/>
        <v>4238.08</v>
      </c>
      <c r="E18" s="18">
        <f t="shared" si="16"/>
        <v>1781.92</v>
      </c>
      <c r="F18" s="16">
        <v>1.4730000000000001</v>
      </c>
      <c r="G18" s="18">
        <f t="shared" si="2"/>
        <v>572.1983435166328</v>
      </c>
      <c r="H18" s="18">
        <f t="shared" si="3"/>
        <v>1209.7216564833673</v>
      </c>
      <c r="I18" s="16"/>
      <c r="J18" s="16">
        <v>15050</v>
      </c>
      <c r="K18" s="16">
        <v>0.70399999999999996</v>
      </c>
      <c r="L18" s="18">
        <f t="shared" si="4"/>
        <v>10595.199999999999</v>
      </c>
      <c r="M18" s="18">
        <f t="shared" si="5"/>
        <v>4454.8000000000011</v>
      </c>
      <c r="N18" s="16">
        <v>1.4730000000000001</v>
      </c>
      <c r="O18" s="18">
        <f t="shared" si="6"/>
        <v>1430.4958587915821</v>
      </c>
      <c r="P18" s="18">
        <f t="shared" si="7"/>
        <v>3024.304141208419</v>
      </c>
      <c r="R18" s="16">
        <v>16350</v>
      </c>
      <c r="S18" s="16">
        <v>0.70399999999999996</v>
      </c>
      <c r="T18" s="18">
        <f t="shared" si="8"/>
        <v>11510.4</v>
      </c>
      <c r="U18" s="18">
        <f t="shared" si="9"/>
        <v>4839.6000000000004</v>
      </c>
      <c r="V18" s="16">
        <v>1.4730000000000001</v>
      </c>
      <c r="W18" s="18">
        <f t="shared" si="10"/>
        <v>1554.0602851323833</v>
      </c>
      <c r="X18" s="18">
        <f t="shared" si="11"/>
        <v>3285.539714867617</v>
      </c>
      <c r="AC18" s="37"/>
    </row>
    <row r="19" spans="1:29" ht="12.75" x14ac:dyDescent="0.2">
      <c r="A19" s="16" t="s">
        <v>21</v>
      </c>
      <c r="B19" s="16">
        <v>6320</v>
      </c>
      <c r="C19" s="16">
        <v>0.70399999999999996</v>
      </c>
      <c r="D19" s="18">
        <f t="shared" si="15"/>
        <v>4449.28</v>
      </c>
      <c r="E19" s="18">
        <f t="shared" si="16"/>
        <v>1870.7200000000003</v>
      </c>
      <c r="F19" s="16">
        <v>1.4730000000000001</v>
      </c>
      <c r="G19" s="18">
        <f t="shared" si="2"/>
        <v>600.71321113374074</v>
      </c>
      <c r="H19" s="18">
        <f t="shared" si="3"/>
        <v>1270.0067888662595</v>
      </c>
      <c r="I19" s="16"/>
      <c r="J19" s="16">
        <v>15750</v>
      </c>
      <c r="K19" s="16">
        <v>0.70399999999999996</v>
      </c>
      <c r="L19" s="18">
        <f t="shared" si="4"/>
        <v>11088</v>
      </c>
      <c r="M19" s="18">
        <f t="shared" si="5"/>
        <v>4662</v>
      </c>
      <c r="N19" s="16">
        <v>1.4730000000000001</v>
      </c>
      <c r="O19" s="18">
        <f t="shared" si="6"/>
        <v>1497.030549898167</v>
      </c>
      <c r="P19" s="18">
        <f t="shared" si="7"/>
        <v>3164.969450101833</v>
      </c>
      <c r="R19" s="16">
        <v>17850</v>
      </c>
      <c r="S19" s="16">
        <v>0.70399999999999996</v>
      </c>
      <c r="T19" s="18">
        <f t="shared" si="8"/>
        <v>12566.4</v>
      </c>
      <c r="U19" s="18">
        <f t="shared" si="9"/>
        <v>5283.6</v>
      </c>
      <c r="V19" s="16">
        <v>1.4730000000000001</v>
      </c>
      <c r="W19" s="18">
        <f t="shared" si="10"/>
        <v>1696.634623217923</v>
      </c>
      <c r="X19" s="18">
        <f t="shared" si="11"/>
        <v>3586.9653767820773</v>
      </c>
      <c r="AC19" s="37"/>
    </row>
    <row r="20" spans="1:29" ht="12.75" x14ac:dyDescent="0.2">
      <c r="A20" s="46"/>
      <c r="B20" s="46"/>
      <c r="C20" s="46"/>
      <c r="D20" s="47"/>
      <c r="E20" s="47"/>
      <c r="F20" s="47"/>
      <c r="G20" s="47"/>
      <c r="H20" s="47"/>
      <c r="I20" s="16"/>
      <c r="J20" s="16"/>
      <c r="K20" s="16"/>
      <c r="AC20" s="37"/>
    </row>
    <row r="21" spans="1:29" ht="12.75" x14ac:dyDescent="0.2">
      <c r="A21" s="41"/>
      <c r="B21" s="41"/>
      <c r="C21" s="41"/>
      <c r="D21" s="41"/>
      <c r="E21" s="41"/>
      <c r="F21" s="41"/>
      <c r="G21" s="41"/>
      <c r="H21" s="41"/>
      <c r="I21" s="41"/>
      <c r="J21" s="41"/>
      <c r="K21" s="41"/>
      <c r="L21" s="41"/>
      <c r="M21" s="41"/>
      <c r="N21" s="41"/>
      <c r="O21" s="41"/>
      <c r="P21" s="41"/>
      <c r="Q21" s="41"/>
      <c r="R21" s="41"/>
      <c r="S21" s="41"/>
      <c r="T21" s="41"/>
      <c r="U21" s="41"/>
      <c r="V21" s="41"/>
      <c r="W21" s="41"/>
      <c r="X21" s="41"/>
      <c r="AC21" s="37"/>
    </row>
    <row r="22" spans="1:29" ht="12.75" x14ac:dyDescent="0.2">
      <c r="A22" s="43" t="s">
        <v>104</v>
      </c>
      <c r="B22" s="15"/>
      <c r="C22" s="15"/>
      <c r="D22" s="15"/>
      <c r="E22" s="15"/>
      <c r="F22" s="15"/>
      <c r="G22" s="15"/>
      <c r="H22" s="15"/>
      <c r="I22" s="15"/>
      <c r="J22" s="43" t="s">
        <v>105</v>
      </c>
      <c r="K22" s="15"/>
      <c r="L22" s="15"/>
      <c r="M22" s="15"/>
      <c r="N22" s="15"/>
      <c r="O22" s="15"/>
      <c r="P22" s="15"/>
      <c r="Q22" s="15"/>
      <c r="R22" s="43" t="s">
        <v>106</v>
      </c>
      <c r="S22" s="15"/>
      <c r="T22" s="15"/>
      <c r="U22" s="15"/>
      <c r="V22" s="15"/>
      <c r="W22" s="15"/>
      <c r="X22" s="15"/>
      <c r="AC22" s="37"/>
    </row>
    <row r="23" spans="1:29" ht="25.5" x14ac:dyDescent="0.2">
      <c r="A23" s="15" t="s">
        <v>12</v>
      </c>
      <c r="B23" s="45" t="s">
        <v>13</v>
      </c>
      <c r="C23" s="45" t="s">
        <v>99</v>
      </c>
      <c r="D23" s="45" t="s">
        <v>100</v>
      </c>
      <c r="E23" s="45" t="s">
        <v>101</v>
      </c>
      <c r="F23" s="45" t="s">
        <v>22</v>
      </c>
      <c r="G23" s="45" t="s">
        <v>102</v>
      </c>
      <c r="H23" s="45" t="s">
        <v>103</v>
      </c>
      <c r="I23" s="15"/>
      <c r="J23" s="45" t="s">
        <v>13</v>
      </c>
      <c r="K23" s="45" t="s">
        <v>99</v>
      </c>
      <c r="L23" s="45" t="s">
        <v>100</v>
      </c>
      <c r="M23" s="45" t="s">
        <v>101</v>
      </c>
      <c r="N23" s="45" t="s">
        <v>22</v>
      </c>
      <c r="O23" s="45" t="s">
        <v>102</v>
      </c>
      <c r="P23" s="45" t="s">
        <v>103</v>
      </c>
      <c r="Q23" s="15"/>
      <c r="R23" s="45" t="s">
        <v>13</v>
      </c>
      <c r="S23" s="45" t="s">
        <v>99</v>
      </c>
      <c r="T23" s="45" t="s">
        <v>100</v>
      </c>
      <c r="U23" s="45" t="s">
        <v>101</v>
      </c>
      <c r="V23" s="45" t="s">
        <v>22</v>
      </c>
      <c r="W23" s="45" t="s">
        <v>102</v>
      </c>
      <c r="X23" s="45" t="s">
        <v>103</v>
      </c>
      <c r="AC23" s="37"/>
    </row>
    <row r="24" spans="1:29" ht="12.75" x14ac:dyDescent="0.2">
      <c r="A24" s="16" t="s">
        <v>14</v>
      </c>
      <c r="B24" s="16">
        <v>26700</v>
      </c>
      <c r="C24" s="16">
        <v>0.70399999999999996</v>
      </c>
      <c r="D24" s="18">
        <f>SUM(B24)*(C24)</f>
        <v>18796.8</v>
      </c>
      <c r="E24" s="18">
        <f>SUM(B24)-(D24)</f>
        <v>7903.2000000000007</v>
      </c>
      <c r="F24" s="16">
        <v>1.4730000000000001</v>
      </c>
      <c r="G24" s="18">
        <f t="shared" ref="G24:G29" si="17">SUM(E24)-(H24)</f>
        <v>2537.8232179226079</v>
      </c>
      <c r="H24" s="18">
        <f t="shared" ref="H24:H29" si="18">SUM(E24)/(F24)</f>
        <v>5365.3767820773928</v>
      </c>
      <c r="I24" s="16"/>
      <c r="J24" s="16">
        <v>29100</v>
      </c>
      <c r="K24" s="16">
        <v>0.70399999999999996</v>
      </c>
      <c r="L24" s="18">
        <f>SUM(J24)*K24</f>
        <v>20486.399999999998</v>
      </c>
      <c r="M24" s="18">
        <f>SUM(J24)-(L24)</f>
        <v>8613.6000000000022</v>
      </c>
      <c r="N24" s="16">
        <v>1.4730000000000001</v>
      </c>
      <c r="O24" s="18">
        <f>SUM(M24)-(P24)</f>
        <v>2765.9421588594714</v>
      </c>
      <c r="P24" s="18">
        <f>SUM(M24)/(N24)</f>
        <v>5847.6578411405308</v>
      </c>
      <c r="Q24" s="16"/>
      <c r="R24" s="16">
        <v>31800</v>
      </c>
      <c r="S24" s="16">
        <v>0.70399999999999996</v>
      </c>
      <c r="T24" s="18">
        <f>SUM(R24)*(S24)</f>
        <v>22387.199999999997</v>
      </c>
      <c r="U24" s="18">
        <f>SUM(R24)-(T24)</f>
        <v>9412.8000000000029</v>
      </c>
      <c r="V24" s="16">
        <v>1.4730000000000001</v>
      </c>
      <c r="W24" s="18">
        <f>SUM(U24)-(X24)</f>
        <v>3022.5759674134433</v>
      </c>
      <c r="X24" s="18">
        <f>SUM(U24)/(V24)</f>
        <v>6390.2240325865596</v>
      </c>
      <c r="AC24" s="37"/>
    </row>
    <row r="25" spans="1:29" ht="27.6" x14ac:dyDescent="0.3">
      <c r="A25" s="16" t="s">
        <v>15</v>
      </c>
      <c r="B25" s="16">
        <v>35200</v>
      </c>
      <c r="C25" s="16">
        <v>0.70399999999999996</v>
      </c>
      <c r="D25" s="18">
        <f t="shared" ref="D25:D33" si="19">SUM(B25)*(C25)</f>
        <v>24780.799999999999</v>
      </c>
      <c r="E25" s="18">
        <f t="shared" ref="E25:E33" si="20">SUM(B25)-(D25)</f>
        <v>10419.200000000001</v>
      </c>
      <c r="F25" s="16">
        <v>1.4730000000000001</v>
      </c>
      <c r="G25" s="18">
        <f t="shared" si="17"/>
        <v>3345.7444670739997</v>
      </c>
      <c r="H25" s="18">
        <f t="shared" si="18"/>
        <v>7073.4555329260011</v>
      </c>
      <c r="I25" s="16"/>
      <c r="J25" s="16">
        <v>39500</v>
      </c>
      <c r="K25" s="16">
        <v>0.70399999999999996</v>
      </c>
      <c r="L25" s="18">
        <f t="shared" ref="L25:L29" si="21">SUM(J25)*K25</f>
        <v>27808</v>
      </c>
      <c r="M25" s="18">
        <f t="shared" ref="M25:M29" si="22">SUM(J25)-(L25)</f>
        <v>11692</v>
      </c>
      <c r="N25" s="16">
        <v>1.4730000000000001</v>
      </c>
      <c r="O25" s="18">
        <f t="shared" ref="O25:O33" si="23">SUM(M25)-(P25)</f>
        <v>3754.4575695858794</v>
      </c>
      <c r="P25" s="18">
        <f t="shared" ref="P25:P33" si="24">SUM(M25)/(N25)</f>
        <v>7937.5424304141206</v>
      </c>
      <c r="Q25" s="16"/>
      <c r="R25" s="16">
        <v>44350</v>
      </c>
      <c r="S25" s="16">
        <v>0.70399999999999996</v>
      </c>
      <c r="T25" s="18">
        <f t="shared" ref="T25:T33" si="25">SUM(R25)*(S25)</f>
        <v>31222.399999999998</v>
      </c>
      <c r="U25" s="18">
        <f t="shared" ref="U25:U33" si="26">SUM(R25)-(T25)</f>
        <v>13127.600000000002</v>
      </c>
      <c r="V25" s="16">
        <v>1.4730000000000001</v>
      </c>
      <c r="W25" s="18">
        <f t="shared" ref="W25:W33" si="27">SUM(U25)-(X25)</f>
        <v>4215.447929395792</v>
      </c>
      <c r="X25" s="18">
        <f t="shared" ref="X25:X33" si="28">SUM(U25)/(V25)</f>
        <v>8912.1520706042102</v>
      </c>
      <c r="AC25" s="37"/>
    </row>
    <row r="26" spans="1:29" x14ac:dyDescent="0.3">
      <c r="A26" s="16" t="s">
        <v>16</v>
      </c>
      <c r="B26" s="16">
        <v>33000</v>
      </c>
      <c r="C26" s="16">
        <v>0.70399999999999996</v>
      </c>
      <c r="D26" s="18">
        <f t="shared" si="19"/>
        <v>23232</v>
      </c>
      <c r="E26" s="18">
        <f t="shared" si="20"/>
        <v>9768</v>
      </c>
      <c r="F26" s="16">
        <v>1.4730000000000001</v>
      </c>
      <c r="G26" s="18">
        <f t="shared" si="17"/>
        <v>3136.6354378818742</v>
      </c>
      <c r="H26" s="18">
        <f t="shared" si="18"/>
        <v>6631.3645621181258</v>
      </c>
      <c r="I26" s="16"/>
      <c r="J26" s="16">
        <v>35950</v>
      </c>
      <c r="K26" s="16">
        <v>0.70399999999999996</v>
      </c>
      <c r="L26" s="18">
        <f t="shared" si="21"/>
        <v>25308.799999999999</v>
      </c>
      <c r="M26" s="18">
        <f t="shared" si="22"/>
        <v>10641.2</v>
      </c>
      <c r="N26" s="16">
        <v>1.4730000000000001</v>
      </c>
      <c r="O26" s="18">
        <f t="shared" si="23"/>
        <v>3417.0316361167688</v>
      </c>
      <c r="P26" s="18">
        <f t="shared" si="24"/>
        <v>7224.1683638832319</v>
      </c>
      <c r="Q26" s="16"/>
      <c r="R26" s="16">
        <v>39400</v>
      </c>
      <c r="S26" s="16">
        <v>0.70399999999999996</v>
      </c>
      <c r="T26" s="18">
        <f t="shared" si="25"/>
        <v>27737.599999999999</v>
      </c>
      <c r="U26" s="18">
        <f t="shared" si="26"/>
        <v>11662.400000000001</v>
      </c>
      <c r="V26" s="16">
        <v>1.4730000000000001</v>
      </c>
      <c r="W26" s="18">
        <f t="shared" si="27"/>
        <v>3744.9526137135108</v>
      </c>
      <c r="X26" s="18">
        <f t="shared" si="28"/>
        <v>7917.4473862864907</v>
      </c>
      <c r="AC26" s="37"/>
    </row>
    <row r="27" spans="1:29" x14ac:dyDescent="0.3">
      <c r="A27" s="16" t="s">
        <v>17</v>
      </c>
      <c r="B27" s="16">
        <v>12200</v>
      </c>
      <c r="C27" s="16">
        <v>0.70399999999999996</v>
      </c>
      <c r="D27" s="18">
        <f t="shared" si="19"/>
        <v>8588.7999999999993</v>
      </c>
      <c r="E27" s="18">
        <f t="shared" si="20"/>
        <v>3611.2000000000007</v>
      </c>
      <c r="F27" s="16">
        <v>1.4730000000000001</v>
      </c>
      <c r="G27" s="18">
        <f t="shared" si="17"/>
        <v>1159.6046164290569</v>
      </c>
      <c r="H27" s="18">
        <f t="shared" si="18"/>
        <v>2451.5953835709438</v>
      </c>
      <c r="I27" s="16"/>
      <c r="J27" s="16">
        <v>13900</v>
      </c>
      <c r="K27" s="16">
        <v>0.70399999999999996</v>
      </c>
      <c r="L27" s="18">
        <f t="shared" si="21"/>
        <v>9785.5999999999985</v>
      </c>
      <c r="M27" s="18">
        <f t="shared" si="22"/>
        <v>4114.4000000000015</v>
      </c>
      <c r="N27" s="16">
        <v>1.4730000000000001</v>
      </c>
      <c r="O27" s="18">
        <f t="shared" si="23"/>
        <v>1321.1888662593351</v>
      </c>
      <c r="P27" s="18">
        <f t="shared" si="24"/>
        <v>2793.2111337406664</v>
      </c>
      <c r="Q27" s="16"/>
      <c r="R27" s="16">
        <v>15650</v>
      </c>
      <c r="S27" s="16">
        <v>0.70399999999999996</v>
      </c>
      <c r="T27" s="18">
        <f t="shared" si="25"/>
        <v>11017.599999999999</v>
      </c>
      <c r="U27" s="18">
        <f t="shared" si="26"/>
        <v>4632.4000000000015</v>
      </c>
      <c r="V27" s="16">
        <v>1.4730000000000001</v>
      </c>
      <c r="W27" s="18">
        <f t="shared" si="27"/>
        <v>1487.5255940257985</v>
      </c>
      <c r="X27" s="18">
        <f t="shared" si="28"/>
        <v>3144.874405974203</v>
      </c>
      <c r="AC27" s="37"/>
    </row>
    <row r="28" spans="1:29" ht="27.6" x14ac:dyDescent="0.3">
      <c r="A28" s="16" t="s">
        <v>18</v>
      </c>
      <c r="B28" s="16">
        <v>23050</v>
      </c>
      <c r="C28" s="16">
        <v>0.70399999999999996</v>
      </c>
      <c r="D28" s="18">
        <f t="shared" si="19"/>
        <v>16227.199999999999</v>
      </c>
      <c r="E28" s="18">
        <f t="shared" si="20"/>
        <v>6822.8000000000011</v>
      </c>
      <c r="F28" s="16">
        <v>1.4730000000000001</v>
      </c>
      <c r="G28" s="18">
        <f t="shared" si="17"/>
        <v>2190.8923285811279</v>
      </c>
      <c r="H28" s="18">
        <f t="shared" si="18"/>
        <v>4631.9076714188732</v>
      </c>
      <c r="I28" s="16"/>
      <c r="J28" s="16">
        <v>26450</v>
      </c>
      <c r="K28" s="16">
        <v>0.70399999999999996</v>
      </c>
      <c r="L28" s="18">
        <f t="shared" si="21"/>
        <v>18620.8</v>
      </c>
      <c r="M28" s="18">
        <f t="shared" si="22"/>
        <v>7829.2000000000007</v>
      </c>
      <c r="N28" s="16">
        <v>1.4730000000000001</v>
      </c>
      <c r="O28" s="18">
        <f t="shared" si="23"/>
        <v>2514.0608282416842</v>
      </c>
      <c r="P28" s="18">
        <f t="shared" si="24"/>
        <v>5315.1391717583165</v>
      </c>
      <c r="Q28" s="16"/>
      <c r="R28" s="16">
        <v>30350</v>
      </c>
      <c r="S28" s="16">
        <v>0.70399999999999996</v>
      </c>
      <c r="T28" s="18">
        <f t="shared" si="25"/>
        <v>21366.399999999998</v>
      </c>
      <c r="U28" s="18">
        <f t="shared" si="26"/>
        <v>8983.6000000000022</v>
      </c>
      <c r="V28" s="16">
        <v>1.4730000000000001</v>
      </c>
      <c r="W28" s="18">
        <f t="shared" si="27"/>
        <v>2884.7541072640879</v>
      </c>
      <c r="X28" s="18">
        <f t="shared" si="28"/>
        <v>6098.8458927359143</v>
      </c>
      <c r="AC28" s="37"/>
    </row>
    <row r="29" spans="1:29" x14ac:dyDescent="0.3">
      <c r="A29" s="16" t="s">
        <v>379</v>
      </c>
      <c r="B29" s="16">
        <v>22750</v>
      </c>
      <c r="C29" s="16">
        <v>0.70399999999999996</v>
      </c>
      <c r="D29" s="18">
        <f t="shared" si="19"/>
        <v>16015.999999999998</v>
      </c>
      <c r="E29" s="18">
        <f t="shared" si="20"/>
        <v>6734.0000000000018</v>
      </c>
      <c r="F29" s="16">
        <v>1.4730000000000001</v>
      </c>
      <c r="G29" s="18">
        <f t="shared" si="17"/>
        <v>2162.3774609640195</v>
      </c>
      <c r="H29" s="18">
        <f t="shared" si="18"/>
        <v>4571.6225390359823</v>
      </c>
      <c r="I29" s="16"/>
      <c r="J29" s="16">
        <v>24650</v>
      </c>
      <c r="K29" s="16">
        <v>0.70399999999999996</v>
      </c>
      <c r="L29" s="18">
        <f t="shared" si="21"/>
        <v>17353.599999999999</v>
      </c>
      <c r="M29" s="18">
        <f t="shared" si="22"/>
        <v>7296.4000000000015</v>
      </c>
      <c r="N29" s="16">
        <v>1.4730000000000001</v>
      </c>
      <c r="O29" s="18">
        <f t="shared" si="23"/>
        <v>2342.9716225390366</v>
      </c>
      <c r="P29" s="18">
        <f t="shared" si="24"/>
        <v>4953.4283774609648</v>
      </c>
      <c r="Q29" s="16"/>
      <c r="R29" s="16">
        <v>26950</v>
      </c>
      <c r="S29" s="16">
        <v>0.70399999999999996</v>
      </c>
      <c r="T29" s="18">
        <f t="shared" si="25"/>
        <v>18972.8</v>
      </c>
      <c r="U29" s="18">
        <f t="shared" si="26"/>
        <v>7977.2000000000007</v>
      </c>
      <c r="V29" s="16">
        <v>1.4730000000000001</v>
      </c>
      <c r="W29" s="18">
        <f t="shared" si="27"/>
        <v>2561.5856076035307</v>
      </c>
      <c r="X29" s="18">
        <f t="shared" si="28"/>
        <v>5415.6143923964701</v>
      </c>
      <c r="AC29" s="37"/>
    </row>
    <row r="30" spans="1:29" s="43" customFormat="1" ht="12.75" x14ac:dyDescent="0.2">
      <c r="A30" s="15" t="s">
        <v>226</v>
      </c>
      <c r="B30" s="15">
        <f>SUM(B24:B29)</f>
        <v>152900</v>
      </c>
      <c r="C30" s="15"/>
      <c r="D30" s="19">
        <f>SUM(D24:D29)</f>
        <v>107641.60000000001</v>
      </c>
      <c r="E30" s="19">
        <f t="shared" ref="E30:H30" si="29">SUM(E24:E29)</f>
        <v>45258.400000000001</v>
      </c>
      <c r="F30" s="19"/>
      <c r="G30" s="19">
        <f t="shared" si="29"/>
        <v>14533.077528852686</v>
      </c>
      <c r="H30" s="19">
        <f t="shared" si="29"/>
        <v>30725.322471147319</v>
      </c>
      <c r="I30" s="15"/>
      <c r="J30" s="15">
        <f>SUM(J24:J29)</f>
        <v>169550</v>
      </c>
      <c r="K30" s="15"/>
      <c r="L30" s="19">
        <f>SUM(L24:L29)</f>
        <v>119363.19999999998</v>
      </c>
      <c r="M30" s="19">
        <f t="shared" ref="M30:P30" si="30">SUM(M24:M29)</f>
        <v>50186.80000000001</v>
      </c>
      <c r="N30" s="19"/>
      <c r="O30" s="19">
        <f t="shared" si="30"/>
        <v>16115.652681602176</v>
      </c>
      <c r="P30" s="19">
        <f t="shared" si="30"/>
        <v>34071.147318397838</v>
      </c>
      <c r="R30" s="15">
        <f>SUM(R24:R29)</f>
        <v>188500</v>
      </c>
      <c r="S30" s="15"/>
      <c r="T30" s="19">
        <f>SUM(T24:T29)</f>
        <v>132703.99999999997</v>
      </c>
      <c r="U30" s="19">
        <f t="shared" ref="U30:W30" si="31">SUM(U24:U29)</f>
        <v>55796</v>
      </c>
      <c r="V30" s="19"/>
      <c r="W30" s="19">
        <f t="shared" si="31"/>
        <v>17916.841819416164</v>
      </c>
      <c r="X30" s="19">
        <f>SUM(X24:X29)</f>
        <v>37879.15818058385</v>
      </c>
    </row>
    <row r="31" spans="1:29" ht="12.75" x14ac:dyDescent="0.2">
      <c r="A31" s="16" t="s">
        <v>19</v>
      </c>
      <c r="B31" s="16">
        <v>29000</v>
      </c>
      <c r="C31" s="16">
        <v>0.70399999999999996</v>
      </c>
      <c r="D31" s="16">
        <f t="shared" si="19"/>
        <v>20416</v>
      </c>
      <c r="E31" s="16">
        <f t="shared" si="20"/>
        <v>8584</v>
      </c>
      <c r="F31" s="16">
        <v>1.4730000000000001</v>
      </c>
      <c r="G31" s="18">
        <f>SUM(E31)-(H31)</f>
        <v>2756.437202987101</v>
      </c>
      <c r="H31" s="18">
        <f>SUM(E31)/(F31)</f>
        <v>5827.562797012899</v>
      </c>
      <c r="I31" s="16"/>
      <c r="J31" s="16">
        <v>31450</v>
      </c>
      <c r="K31" s="16">
        <v>0.70399999999999996</v>
      </c>
      <c r="L31" s="18">
        <f t="shared" ref="L31:L33" si="32">SUM(J31)*K31</f>
        <v>22140.799999999999</v>
      </c>
      <c r="M31" s="18">
        <f t="shared" ref="M31:M33" si="33">SUM(J31)-(L31)</f>
        <v>9309.2000000000007</v>
      </c>
      <c r="N31" s="16">
        <v>1.4730000000000001</v>
      </c>
      <c r="O31" s="18">
        <f t="shared" si="23"/>
        <v>2989.3086218601502</v>
      </c>
      <c r="P31" s="18">
        <f t="shared" si="24"/>
        <v>6319.8913781398505</v>
      </c>
      <c r="Q31" s="16"/>
      <c r="R31" s="16">
        <v>33850</v>
      </c>
      <c r="S31" s="16">
        <v>0.70399999999999996</v>
      </c>
      <c r="T31" s="18">
        <f>SUM(R31)*(S31)</f>
        <v>23830.399999999998</v>
      </c>
      <c r="U31" s="18">
        <f>SUM(R31)-(T31)</f>
        <v>10019.600000000002</v>
      </c>
      <c r="V31" s="16">
        <v>1.4730000000000001</v>
      </c>
      <c r="W31" s="18">
        <f t="shared" si="27"/>
        <v>3217.4275627970137</v>
      </c>
      <c r="X31" s="18">
        <f t="shared" si="28"/>
        <v>6802.1724372029885</v>
      </c>
      <c r="AC31" s="37"/>
    </row>
    <row r="32" spans="1:29" ht="12.75" x14ac:dyDescent="0.2">
      <c r="A32" s="16" t="s">
        <v>20</v>
      </c>
      <c r="B32" s="16">
        <v>17450</v>
      </c>
      <c r="C32" s="16">
        <v>0.70399999999999996</v>
      </c>
      <c r="D32" s="18">
        <f t="shared" si="19"/>
        <v>12284.8</v>
      </c>
      <c r="E32" s="18">
        <f t="shared" si="20"/>
        <v>5165.2000000000007</v>
      </c>
      <c r="F32" s="16">
        <v>1.4730000000000001</v>
      </c>
      <c r="G32" s="18">
        <f>SUM(E32)-(H32)</f>
        <v>1658.6147997284456</v>
      </c>
      <c r="H32" s="18">
        <f>SUM(E32)/(F32)</f>
        <v>3506.5852002715551</v>
      </c>
      <c r="I32" s="16"/>
      <c r="J32" s="16">
        <v>18950</v>
      </c>
      <c r="K32" s="16">
        <v>0.70399999999999996</v>
      </c>
      <c r="L32" s="18">
        <f t="shared" si="32"/>
        <v>13340.8</v>
      </c>
      <c r="M32" s="18">
        <f t="shared" si="33"/>
        <v>5609.2000000000007</v>
      </c>
      <c r="N32" s="16">
        <v>1.4730000000000001</v>
      </c>
      <c r="O32" s="18">
        <f t="shared" si="23"/>
        <v>1801.1891378139853</v>
      </c>
      <c r="P32" s="18">
        <f t="shared" si="24"/>
        <v>3808.0108621860154</v>
      </c>
      <c r="Q32" s="16"/>
      <c r="R32" s="16">
        <v>20850</v>
      </c>
      <c r="S32" s="16">
        <v>0.70399999999999996</v>
      </c>
      <c r="T32" s="18">
        <f>SUM(R32)*(S32)</f>
        <v>14678.4</v>
      </c>
      <c r="U32" s="18">
        <f>SUM(R32)-(T32)</f>
        <v>6171.6</v>
      </c>
      <c r="V32" s="16">
        <v>1.4730000000000001</v>
      </c>
      <c r="W32" s="18">
        <f t="shared" si="27"/>
        <v>1981.7832993890024</v>
      </c>
      <c r="X32" s="18">
        <f t="shared" si="28"/>
        <v>4189.8167006109979</v>
      </c>
      <c r="AC32" s="37"/>
    </row>
    <row r="33" spans="1:32" ht="12.75" x14ac:dyDescent="0.2">
      <c r="A33" s="16" t="s">
        <v>21</v>
      </c>
      <c r="B33" s="16">
        <v>19000</v>
      </c>
      <c r="C33" s="16">
        <v>0.70399999999999996</v>
      </c>
      <c r="D33" s="16">
        <f t="shared" si="19"/>
        <v>13376</v>
      </c>
      <c r="E33" s="16">
        <f t="shared" si="20"/>
        <v>5624</v>
      </c>
      <c r="F33" s="16">
        <v>1.4730000000000001</v>
      </c>
      <c r="G33" s="18">
        <f>SUM(E33)-(H33)</f>
        <v>1805.9416157501701</v>
      </c>
      <c r="H33" s="18">
        <f>SUM(E33)/(F33)</f>
        <v>3818.0583842498299</v>
      </c>
      <c r="I33" s="16"/>
      <c r="J33" s="16">
        <v>20500</v>
      </c>
      <c r="K33" s="16">
        <v>0.70399999999999996</v>
      </c>
      <c r="L33" s="18">
        <f t="shared" si="32"/>
        <v>14432</v>
      </c>
      <c r="M33" s="18">
        <f t="shared" si="33"/>
        <v>6068</v>
      </c>
      <c r="N33" s="16">
        <v>1.4730000000000001</v>
      </c>
      <c r="O33" s="18">
        <f t="shared" si="23"/>
        <v>1948.5159538357093</v>
      </c>
      <c r="P33" s="18">
        <f t="shared" si="24"/>
        <v>4119.4840461642907</v>
      </c>
      <c r="Q33" s="16"/>
      <c r="R33" s="16">
        <v>22150</v>
      </c>
      <c r="S33" s="16">
        <v>0.70399999999999996</v>
      </c>
      <c r="T33" s="18">
        <f t="shared" si="25"/>
        <v>15593.599999999999</v>
      </c>
      <c r="U33" s="18">
        <f t="shared" si="26"/>
        <v>6556.4000000000015</v>
      </c>
      <c r="V33" s="16">
        <v>1.4730000000000001</v>
      </c>
      <c r="W33" s="18">
        <f t="shared" si="27"/>
        <v>2105.3477257298036</v>
      </c>
      <c r="X33" s="18">
        <f t="shared" si="28"/>
        <v>4451.0522742701978</v>
      </c>
      <c r="AC33" s="37"/>
    </row>
    <row r="34" spans="1:32" s="48" customFormat="1" ht="12.75" x14ac:dyDescent="0.2">
      <c r="A34" s="46"/>
      <c r="B34" s="46"/>
      <c r="C34" s="46"/>
      <c r="D34" s="47"/>
      <c r="E34" s="47"/>
      <c r="F34" s="47"/>
      <c r="G34" s="47"/>
      <c r="H34" s="47"/>
      <c r="I34" s="46"/>
      <c r="J34" s="46"/>
      <c r="K34" s="46"/>
      <c r="L34" s="47"/>
      <c r="M34" s="47"/>
      <c r="N34" s="47"/>
      <c r="O34" s="47"/>
      <c r="P34" s="47"/>
      <c r="Q34" s="46"/>
      <c r="R34" s="46"/>
      <c r="S34" s="46"/>
      <c r="T34" s="47"/>
      <c r="U34" s="47"/>
      <c r="V34" s="47"/>
      <c r="W34" s="47"/>
      <c r="X34" s="47"/>
      <c r="Z34" s="47"/>
      <c r="AA34" s="46"/>
      <c r="AB34" s="47"/>
      <c r="AC34" s="47"/>
    </row>
    <row r="35" spans="1:32" ht="12.75" x14ac:dyDescent="0.2">
      <c r="A35" s="41"/>
      <c r="B35" s="41"/>
      <c r="C35" s="41"/>
      <c r="D35" s="41"/>
      <c r="E35" s="41"/>
      <c r="F35" s="41"/>
      <c r="G35" s="41"/>
      <c r="H35" s="41"/>
      <c r="I35" s="41"/>
      <c r="J35" s="41"/>
      <c r="K35" s="41"/>
      <c r="L35" s="41"/>
      <c r="M35" s="41"/>
      <c r="N35" s="41"/>
      <c r="O35" s="41"/>
      <c r="P35" s="41"/>
      <c r="Q35" s="41"/>
      <c r="R35" s="41"/>
      <c r="S35" s="41"/>
      <c r="T35" s="41"/>
      <c r="U35" s="41"/>
      <c r="V35" s="41"/>
      <c r="W35" s="41"/>
      <c r="X35" s="41"/>
      <c r="Y35" s="39"/>
      <c r="Z35" s="39"/>
      <c r="AA35" s="39"/>
      <c r="AB35" s="39"/>
      <c r="AC35" s="39"/>
      <c r="AD35" s="39"/>
      <c r="AE35" s="39"/>
      <c r="AF35" s="39"/>
    </row>
    <row r="36" spans="1:32" ht="12.75" x14ac:dyDescent="0.2">
      <c r="A36" s="15"/>
      <c r="B36" s="15" t="s">
        <v>11</v>
      </c>
      <c r="C36" s="15"/>
      <c r="D36" s="15"/>
      <c r="E36" s="15"/>
      <c r="F36" s="15"/>
      <c r="G36" s="15"/>
      <c r="H36" s="15"/>
      <c r="I36" s="15"/>
      <c r="J36" s="15" t="s">
        <v>11</v>
      </c>
      <c r="K36" s="15"/>
      <c r="L36" s="15"/>
      <c r="M36" s="15"/>
      <c r="N36" s="15"/>
      <c r="P36" s="15"/>
      <c r="Q36" s="15"/>
      <c r="R36" s="15" t="s">
        <v>11</v>
      </c>
      <c r="U36" s="16"/>
      <c r="V36" s="16"/>
      <c r="W36" s="16"/>
      <c r="X36" s="16"/>
      <c r="Z36" s="15"/>
      <c r="AC36" s="37"/>
    </row>
    <row r="37" spans="1:32" ht="12.75" x14ac:dyDescent="0.2">
      <c r="A37" s="43" t="s">
        <v>107</v>
      </c>
      <c r="B37" s="39"/>
      <c r="C37" s="15"/>
      <c r="D37" s="15"/>
      <c r="E37" s="15"/>
      <c r="F37" s="15"/>
      <c r="G37" s="15"/>
      <c r="H37" s="15"/>
      <c r="I37" s="15"/>
      <c r="J37" s="43" t="s">
        <v>276</v>
      </c>
      <c r="K37" s="15"/>
      <c r="L37" s="15"/>
      <c r="M37" s="15"/>
      <c r="N37" s="15"/>
      <c r="P37" s="15"/>
      <c r="Q37" s="15"/>
      <c r="R37" s="43" t="s">
        <v>108</v>
      </c>
      <c r="U37" s="15"/>
      <c r="V37" s="15"/>
      <c r="W37" s="15"/>
      <c r="X37" s="15"/>
      <c r="Z37" s="39"/>
      <c r="AA37" s="15"/>
      <c r="AB37" s="15"/>
      <c r="AC37" s="37"/>
    </row>
    <row r="38" spans="1:32" ht="25.5" x14ac:dyDescent="0.2">
      <c r="A38" s="15" t="s">
        <v>12</v>
      </c>
      <c r="B38" s="45" t="s">
        <v>13</v>
      </c>
      <c r="C38" s="45" t="s">
        <v>99</v>
      </c>
      <c r="D38" s="45" t="s">
        <v>100</v>
      </c>
      <c r="E38" s="45" t="s">
        <v>101</v>
      </c>
      <c r="F38" s="45" t="s">
        <v>22</v>
      </c>
      <c r="G38" s="45" t="s">
        <v>102</v>
      </c>
      <c r="H38" s="45" t="s">
        <v>103</v>
      </c>
      <c r="I38" s="15"/>
      <c r="J38" s="45" t="s">
        <v>13</v>
      </c>
      <c r="K38" s="45" t="s">
        <v>99</v>
      </c>
      <c r="L38" s="45" t="s">
        <v>100</v>
      </c>
      <c r="M38" s="45" t="s">
        <v>101</v>
      </c>
      <c r="N38" s="45" t="s">
        <v>22</v>
      </c>
      <c r="O38" s="45" t="s">
        <v>102</v>
      </c>
      <c r="P38" s="45" t="s">
        <v>103</v>
      </c>
      <c r="Q38" s="15"/>
      <c r="R38" s="45" t="s">
        <v>13</v>
      </c>
      <c r="S38" s="45" t="s">
        <v>99</v>
      </c>
      <c r="T38" s="45" t="s">
        <v>100</v>
      </c>
      <c r="U38" s="45" t="s">
        <v>101</v>
      </c>
      <c r="V38" s="45" t="s">
        <v>22</v>
      </c>
      <c r="W38" s="45" t="s">
        <v>102</v>
      </c>
      <c r="X38" s="45" t="s">
        <v>103</v>
      </c>
      <c r="AC38" s="37"/>
    </row>
    <row r="39" spans="1:32" ht="12.75" x14ac:dyDescent="0.2">
      <c r="A39" s="16" t="s">
        <v>14</v>
      </c>
      <c r="B39" s="16">
        <v>31950</v>
      </c>
      <c r="C39" s="16">
        <v>0.70399999999999996</v>
      </c>
      <c r="D39" s="18">
        <f>SUM(B39)*(C39)</f>
        <v>22492.799999999999</v>
      </c>
      <c r="E39" s="18">
        <f>SUM(B39)-(D39)</f>
        <v>9457.2000000000007</v>
      </c>
      <c r="F39" s="16">
        <v>1.4730000000000001</v>
      </c>
      <c r="G39" s="18">
        <f>SUM(E39)-(H39)</f>
        <v>3036.8334012219966</v>
      </c>
      <c r="H39" s="18">
        <f>SUM(E39)/(F39)</f>
        <v>6420.3665987780041</v>
      </c>
      <c r="I39" s="16"/>
      <c r="J39" s="16">
        <v>34500</v>
      </c>
      <c r="K39" s="16">
        <v>0.70399999999999996</v>
      </c>
      <c r="L39" s="16">
        <f>SUM(J39)*(K39)</f>
        <v>24288</v>
      </c>
      <c r="M39" s="18">
        <f>SUM(J39)-(L39)</f>
        <v>10212</v>
      </c>
      <c r="N39" s="16">
        <v>1.4730000000000001</v>
      </c>
      <c r="O39" s="18">
        <f t="shared" ref="O39:O44" si="34">SUM(M39)-(P39)</f>
        <v>3279.2097759674134</v>
      </c>
      <c r="P39" s="18">
        <f t="shared" ref="P39:P44" si="35">SUM(M39)/(N39)</f>
        <v>6932.7902240325866</v>
      </c>
      <c r="Q39" s="16"/>
      <c r="R39" s="16">
        <v>37050</v>
      </c>
      <c r="S39" s="16">
        <v>0.70399999999999996</v>
      </c>
      <c r="T39" s="18">
        <f t="shared" ref="T39:T44" si="36">SUM(R39)*S39</f>
        <v>26083.199999999997</v>
      </c>
      <c r="U39" s="18">
        <f t="shared" ref="U39:U44" si="37">SUM(R39)-(T39)</f>
        <v>10966.800000000003</v>
      </c>
      <c r="V39" s="16">
        <v>1.4730000000000001</v>
      </c>
      <c r="W39" s="18">
        <f>SUM(U39)-(X39)</f>
        <v>3521.586150712832</v>
      </c>
      <c r="X39" s="18">
        <f>SUM(U39)/(V39)</f>
        <v>7445.2138492871709</v>
      </c>
      <c r="AC39" s="37"/>
    </row>
    <row r="40" spans="1:32" ht="27.6" x14ac:dyDescent="0.3">
      <c r="A40" s="16" t="s">
        <v>15</v>
      </c>
      <c r="B40" s="16">
        <v>50100</v>
      </c>
      <c r="C40" s="16">
        <v>0.70399999999999996</v>
      </c>
      <c r="D40" s="18">
        <f t="shared" ref="D40:D48" si="38">SUM(B40)*(C40)</f>
        <v>35270.400000000001</v>
      </c>
      <c r="E40" s="18">
        <f t="shared" ref="E40:E48" si="39">SUM(B40)-(D40)</f>
        <v>14829.599999999999</v>
      </c>
      <c r="F40" s="16">
        <v>1.4730000000000001</v>
      </c>
      <c r="G40" s="18">
        <f t="shared" ref="G40:G48" si="40">SUM(E40)-(H40)</f>
        <v>4761.9828920570271</v>
      </c>
      <c r="H40" s="18">
        <f t="shared" ref="H40:H48" si="41">SUM(E40)/(F40)</f>
        <v>10067.617107942971</v>
      </c>
      <c r="I40" s="16"/>
      <c r="J40" s="16">
        <v>55050</v>
      </c>
      <c r="K40" s="16">
        <v>0.70399999999999996</v>
      </c>
      <c r="L40" s="18">
        <f t="shared" ref="L40:L48" si="42">SUM(J40)*(K40)</f>
        <v>38755.199999999997</v>
      </c>
      <c r="M40" s="18">
        <f t="shared" ref="M40:M48" si="43">SUM(J40)-(L40)</f>
        <v>16294.800000000003</v>
      </c>
      <c r="N40" s="16">
        <v>1.4730000000000001</v>
      </c>
      <c r="O40" s="18">
        <f t="shared" si="34"/>
        <v>5232.4782077393083</v>
      </c>
      <c r="P40" s="18">
        <f t="shared" si="35"/>
        <v>11062.321792260695</v>
      </c>
      <c r="Q40" s="16"/>
      <c r="R40" s="16">
        <v>59900</v>
      </c>
      <c r="S40" s="16">
        <v>0.70399999999999996</v>
      </c>
      <c r="T40" s="18">
        <f t="shared" si="36"/>
        <v>42169.599999999999</v>
      </c>
      <c r="U40" s="18">
        <f t="shared" si="37"/>
        <v>17730.400000000001</v>
      </c>
      <c r="V40" s="16">
        <v>1.4730000000000001</v>
      </c>
      <c r="W40" s="18">
        <f t="shared" ref="W40:W48" si="44">SUM(U40)-(X40)</f>
        <v>5693.4685675492201</v>
      </c>
      <c r="X40" s="18">
        <f t="shared" ref="X40:X48" si="45">SUM(U40)/(V40)</f>
        <v>12036.931432450781</v>
      </c>
      <c r="AC40" s="37"/>
    </row>
    <row r="41" spans="1:32" x14ac:dyDescent="0.3">
      <c r="A41" s="16" t="s">
        <v>16</v>
      </c>
      <c r="B41" s="16">
        <v>45950</v>
      </c>
      <c r="C41" s="16">
        <v>0.70399999999999996</v>
      </c>
      <c r="D41" s="18">
        <f t="shared" si="38"/>
        <v>32348.799999999999</v>
      </c>
      <c r="E41" s="18">
        <f t="shared" si="39"/>
        <v>13601.2</v>
      </c>
      <c r="F41" s="16">
        <v>1.4730000000000001</v>
      </c>
      <c r="G41" s="18">
        <f t="shared" si="40"/>
        <v>4367.5272233536998</v>
      </c>
      <c r="H41" s="18">
        <f t="shared" si="41"/>
        <v>9233.6727766463009</v>
      </c>
      <c r="I41" s="16"/>
      <c r="J41" s="16">
        <v>49550</v>
      </c>
      <c r="K41" s="16">
        <v>0.70399999999999996</v>
      </c>
      <c r="L41" s="18">
        <f t="shared" si="42"/>
        <v>34883.199999999997</v>
      </c>
      <c r="M41" s="18">
        <f t="shared" si="43"/>
        <v>14666.800000000003</v>
      </c>
      <c r="N41" s="16">
        <v>1.4730000000000001</v>
      </c>
      <c r="O41" s="18">
        <f t="shared" si="34"/>
        <v>4709.7056347589969</v>
      </c>
      <c r="P41" s="18">
        <f t="shared" si="35"/>
        <v>9957.094365241006</v>
      </c>
      <c r="Q41" s="16"/>
      <c r="R41" s="16">
        <v>53150</v>
      </c>
      <c r="S41" s="16">
        <v>0.70399999999999996</v>
      </c>
      <c r="T41" s="18">
        <f t="shared" si="36"/>
        <v>37417.599999999999</v>
      </c>
      <c r="U41" s="18">
        <f t="shared" si="37"/>
        <v>15732.400000000001</v>
      </c>
      <c r="V41" s="16">
        <v>1.4730000000000001</v>
      </c>
      <c r="W41" s="18">
        <f t="shared" si="44"/>
        <v>5051.8840461642922</v>
      </c>
      <c r="X41" s="18">
        <f t="shared" si="45"/>
        <v>10680.515953835709</v>
      </c>
      <c r="AC41" s="37"/>
    </row>
    <row r="42" spans="1:32" x14ac:dyDescent="0.3">
      <c r="A42" s="16" t="s">
        <v>17</v>
      </c>
      <c r="B42" s="16">
        <v>17400</v>
      </c>
      <c r="C42" s="16">
        <v>0.70399999999999996</v>
      </c>
      <c r="D42" s="18">
        <f t="shared" si="38"/>
        <v>12249.599999999999</v>
      </c>
      <c r="E42" s="18">
        <f t="shared" si="39"/>
        <v>5150.4000000000015</v>
      </c>
      <c r="F42" s="16">
        <v>1.4730000000000001</v>
      </c>
      <c r="G42" s="18">
        <f t="shared" si="40"/>
        <v>1653.8623217922614</v>
      </c>
      <c r="H42" s="18">
        <f t="shared" si="41"/>
        <v>3496.5376782077401</v>
      </c>
      <c r="I42" s="16"/>
      <c r="J42" s="16">
        <v>19150</v>
      </c>
      <c r="K42" s="16">
        <v>0.70399999999999996</v>
      </c>
      <c r="L42" s="18">
        <f t="shared" si="42"/>
        <v>13481.599999999999</v>
      </c>
      <c r="M42" s="18">
        <f t="shared" si="43"/>
        <v>5668.4000000000015</v>
      </c>
      <c r="N42" s="16">
        <v>1.4730000000000001</v>
      </c>
      <c r="O42" s="18">
        <f t="shared" si="34"/>
        <v>1820.1990495587243</v>
      </c>
      <c r="P42" s="18">
        <f t="shared" si="35"/>
        <v>3848.2009504412772</v>
      </c>
      <c r="Q42" s="16"/>
      <c r="R42" s="16">
        <v>20900</v>
      </c>
      <c r="S42" s="16">
        <v>0.70399999999999996</v>
      </c>
      <c r="T42" s="18">
        <f t="shared" si="36"/>
        <v>14713.599999999999</v>
      </c>
      <c r="U42" s="18">
        <f t="shared" si="37"/>
        <v>6186.4000000000015</v>
      </c>
      <c r="V42" s="16">
        <v>1.4730000000000001</v>
      </c>
      <c r="W42" s="18">
        <f t="shared" si="44"/>
        <v>1986.5357773251872</v>
      </c>
      <c r="X42" s="18">
        <f t="shared" si="45"/>
        <v>4199.8642226748143</v>
      </c>
      <c r="AC42" s="37"/>
    </row>
    <row r="43" spans="1:32" ht="27.6" x14ac:dyDescent="0.3">
      <c r="A43" s="16" t="s">
        <v>18</v>
      </c>
      <c r="B43" s="16">
        <v>38650</v>
      </c>
      <c r="C43" s="16">
        <v>0.70399999999999996</v>
      </c>
      <c r="D43" s="18">
        <f t="shared" si="38"/>
        <v>27209.599999999999</v>
      </c>
      <c r="E43" s="18">
        <f t="shared" si="39"/>
        <v>11440.400000000001</v>
      </c>
      <c r="F43" s="16">
        <v>1.4730000000000001</v>
      </c>
      <c r="G43" s="18">
        <f t="shared" si="40"/>
        <v>3673.6654446707407</v>
      </c>
      <c r="H43" s="18">
        <f t="shared" si="41"/>
        <v>7766.7345553292607</v>
      </c>
      <c r="I43" s="16"/>
      <c r="J43" s="16">
        <v>43650</v>
      </c>
      <c r="K43" s="16">
        <v>0.70399999999999996</v>
      </c>
      <c r="L43" s="18">
        <f t="shared" si="42"/>
        <v>30729.599999999999</v>
      </c>
      <c r="M43" s="18">
        <f t="shared" si="43"/>
        <v>12920.400000000001</v>
      </c>
      <c r="N43" s="16">
        <v>1.4730000000000001</v>
      </c>
      <c r="O43" s="18">
        <f t="shared" si="34"/>
        <v>4148.9132382892076</v>
      </c>
      <c r="P43" s="18">
        <f t="shared" si="35"/>
        <v>8771.4867617107939</v>
      </c>
      <c r="Q43" s="16"/>
      <c r="R43" s="16">
        <v>48650</v>
      </c>
      <c r="S43" s="16">
        <v>0.70399999999999996</v>
      </c>
      <c r="T43" s="18">
        <f t="shared" si="36"/>
        <v>34249.599999999999</v>
      </c>
      <c r="U43" s="18">
        <f t="shared" si="37"/>
        <v>14400.400000000001</v>
      </c>
      <c r="V43" s="16">
        <v>1.4730000000000001</v>
      </c>
      <c r="W43" s="18">
        <f t="shared" si="44"/>
        <v>4624.1610319076717</v>
      </c>
      <c r="X43" s="18">
        <f t="shared" si="45"/>
        <v>9776.2389680923297</v>
      </c>
      <c r="AC43" s="37"/>
    </row>
    <row r="44" spans="1:32" x14ac:dyDescent="0.3">
      <c r="A44" s="16" t="s">
        <v>379</v>
      </c>
      <c r="B44" s="16">
        <v>29250</v>
      </c>
      <c r="C44" s="16">
        <v>0.70399999999999996</v>
      </c>
      <c r="D44" s="18">
        <f t="shared" si="38"/>
        <v>20592</v>
      </c>
      <c r="E44" s="18">
        <f t="shared" si="39"/>
        <v>8658</v>
      </c>
      <c r="F44" s="16">
        <v>1.4730000000000001</v>
      </c>
      <c r="G44" s="18">
        <f t="shared" si="40"/>
        <v>2780.1995926680247</v>
      </c>
      <c r="H44" s="18">
        <f t="shared" si="41"/>
        <v>5877.8004073319753</v>
      </c>
      <c r="I44" s="16"/>
      <c r="J44" s="16">
        <v>31550</v>
      </c>
      <c r="K44" s="16">
        <v>0.70399999999999996</v>
      </c>
      <c r="L44" s="18">
        <f t="shared" si="42"/>
        <v>22211.199999999997</v>
      </c>
      <c r="M44" s="18">
        <f t="shared" si="43"/>
        <v>9338.8000000000029</v>
      </c>
      <c r="N44" s="16">
        <v>1.4730000000000001</v>
      </c>
      <c r="O44" s="18">
        <f t="shared" si="34"/>
        <v>2998.8135777325197</v>
      </c>
      <c r="P44" s="18">
        <f t="shared" si="35"/>
        <v>6339.9864222674832</v>
      </c>
      <c r="Q44" s="16"/>
      <c r="R44" s="16">
        <v>33850</v>
      </c>
      <c r="S44" s="16">
        <v>0.70399999999999996</v>
      </c>
      <c r="T44" s="18">
        <f t="shared" si="36"/>
        <v>23830.399999999998</v>
      </c>
      <c r="U44" s="18">
        <f t="shared" si="37"/>
        <v>10019.600000000002</v>
      </c>
      <c r="V44" s="16">
        <v>1.4730000000000001</v>
      </c>
      <c r="W44" s="18">
        <f t="shared" si="44"/>
        <v>3217.4275627970137</v>
      </c>
      <c r="X44" s="18">
        <f t="shared" si="45"/>
        <v>6802.1724372029885</v>
      </c>
      <c r="AC44" s="37"/>
    </row>
    <row r="45" spans="1:32" s="43" customFormat="1" x14ac:dyDescent="0.3">
      <c r="A45" s="15" t="s">
        <v>226</v>
      </c>
      <c r="B45" s="15">
        <f>SUM(B39:B44)</f>
        <v>213300</v>
      </c>
      <c r="C45" s="15"/>
      <c r="D45" s="19">
        <f>SUM(D39:D44)</f>
        <v>150163.20000000001</v>
      </c>
      <c r="E45" s="19">
        <f t="shared" ref="E45:H45" si="46">SUM(E39:E44)</f>
        <v>63136.800000000003</v>
      </c>
      <c r="F45" s="19"/>
      <c r="G45" s="19">
        <f t="shared" si="46"/>
        <v>20274.070875763751</v>
      </c>
      <c r="H45" s="19">
        <f t="shared" si="46"/>
        <v>42862.729124236248</v>
      </c>
      <c r="I45" s="15"/>
      <c r="J45" s="15">
        <f>SUM(J39:J44)</f>
        <v>233450</v>
      </c>
      <c r="K45" s="15"/>
      <c r="L45" s="19">
        <f>SUM(L39:L44)</f>
        <v>164348.79999999999</v>
      </c>
      <c r="M45" s="19">
        <f t="shared" ref="M45:P45" si="47">SUM(M39:M44)</f>
        <v>69101.200000000012</v>
      </c>
      <c r="N45" s="19"/>
      <c r="O45" s="19">
        <f t="shared" si="47"/>
        <v>22189.319484046169</v>
      </c>
      <c r="P45" s="19">
        <f t="shared" si="47"/>
        <v>46911.880515953839</v>
      </c>
      <c r="R45" s="15">
        <f>SUM(R39:R44)</f>
        <v>253500</v>
      </c>
      <c r="S45" s="15"/>
      <c r="T45" s="19">
        <f>SUM(T39:T44)</f>
        <v>178464</v>
      </c>
      <c r="U45" s="19">
        <f t="shared" ref="U45:X45" si="48">SUM(U39:U44)</f>
        <v>75036.000000000015</v>
      </c>
      <c r="V45" s="19"/>
      <c r="W45" s="19">
        <f t="shared" si="48"/>
        <v>24095.063136456214</v>
      </c>
      <c r="X45" s="19">
        <f t="shared" si="48"/>
        <v>50940.936863543793</v>
      </c>
    </row>
    <row r="46" spans="1:32" x14ac:dyDescent="0.3">
      <c r="A46" s="16" t="s">
        <v>19</v>
      </c>
      <c r="B46" s="16">
        <v>36600</v>
      </c>
      <c r="C46" s="16">
        <v>0.70399999999999996</v>
      </c>
      <c r="D46" s="18">
        <f t="shared" si="38"/>
        <v>25766.399999999998</v>
      </c>
      <c r="E46" s="18">
        <f t="shared" si="39"/>
        <v>10833.600000000002</v>
      </c>
      <c r="F46" s="16">
        <v>1.4730000000000001</v>
      </c>
      <c r="G46" s="18">
        <f t="shared" si="40"/>
        <v>3478.8138492871703</v>
      </c>
      <c r="H46" s="18">
        <f t="shared" si="41"/>
        <v>7354.7861507128318</v>
      </c>
      <c r="I46" s="16"/>
      <c r="J46" s="16">
        <v>39100</v>
      </c>
      <c r="K46" s="16">
        <v>0.70399999999999996</v>
      </c>
      <c r="L46" s="18">
        <f t="shared" si="42"/>
        <v>27526.399999999998</v>
      </c>
      <c r="M46" s="18">
        <f t="shared" si="43"/>
        <v>11573.600000000002</v>
      </c>
      <c r="N46" s="16">
        <v>1.4730000000000001</v>
      </c>
      <c r="O46" s="18">
        <f>SUM(M46)-(P46)</f>
        <v>3716.4377460964033</v>
      </c>
      <c r="P46" s="18">
        <f>SUM(M46)/(N46)</f>
        <v>7857.1622539035989</v>
      </c>
      <c r="Q46" s="16"/>
      <c r="R46" s="16">
        <v>41600</v>
      </c>
      <c r="S46" s="16">
        <v>0.70399999999999996</v>
      </c>
      <c r="T46" s="18">
        <f>SUM(R46)*S46</f>
        <v>29286.399999999998</v>
      </c>
      <c r="U46" s="18">
        <f>SUM(R46)-(T46)</f>
        <v>12313.600000000002</v>
      </c>
      <c r="V46" s="16">
        <v>1.4730000000000001</v>
      </c>
      <c r="W46" s="18">
        <f t="shared" si="44"/>
        <v>3954.0616429056354</v>
      </c>
      <c r="X46" s="18">
        <f t="shared" si="45"/>
        <v>8359.5383570943668</v>
      </c>
      <c r="AC46" s="37"/>
    </row>
    <row r="47" spans="1:32" x14ac:dyDescent="0.3">
      <c r="A47" s="16" t="s">
        <v>20</v>
      </c>
      <c r="B47" s="16">
        <v>23600</v>
      </c>
      <c r="C47" s="16">
        <v>0.70399999999999996</v>
      </c>
      <c r="D47" s="18">
        <f t="shared" si="38"/>
        <v>16614.399999999998</v>
      </c>
      <c r="E47" s="18">
        <f t="shared" si="39"/>
        <v>6985.6000000000022</v>
      </c>
      <c r="F47" s="16">
        <v>1.4730000000000001</v>
      </c>
      <c r="G47" s="18">
        <f t="shared" si="40"/>
        <v>2243.1695858791591</v>
      </c>
      <c r="H47" s="18">
        <f t="shared" si="41"/>
        <v>4742.4304141208431</v>
      </c>
      <c r="I47" s="16"/>
      <c r="J47" s="16">
        <v>25500</v>
      </c>
      <c r="K47" s="16">
        <v>0.70399999999999996</v>
      </c>
      <c r="L47" s="18">
        <f t="shared" si="42"/>
        <v>17952</v>
      </c>
      <c r="M47" s="18">
        <f t="shared" si="43"/>
        <v>7548</v>
      </c>
      <c r="N47" s="16">
        <v>1.4730000000000001</v>
      </c>
      <c r="O47" s="18">
        <f>SUM(M47)-(P47)</f>
        <v>2423.7637474541752</v>
      </c>
      <c r="P47" s="18">
        <f>SUM(M47)/(N47)</f>
        <v>5124.2362525458248</v>
      </c>
      <c r="Q47" s="16"/>
      <c r="R47" s="16">
        <v>27400</v>
      </c>
      <c r="S47" s="16">
        <v>0.70399999999999996</v>
      </c>
      <c r="T47" s="18">
        <f>SUM(R47)*S47</f>
        <v>19289.599999999999</v>
      </c>
      <c r="U47" s="18">
        <f>SUM(R47)-(T47)</f>
        <v>8110.4000000000015</v>
      </c>
      <c r="V47" s="16">
        <v>1.4730000000000001</v>
      </c>
      <c r="W47" s="18">
        <f t="shared" si="44"/>
        <v>2604.3579090291933</v>
      </c>
      <c r="X47" s="18">
        <f t="shared" si="45"/>
        <v>5506.0420909708082</v>
      </c>
      <c r="AC47" s="37"/>
    </row>
    <row r="48" spans="1:32" x14ac:dyDescent="0.3">
      <c r="A48" s="16" t="s">
        <v>21</v>
      </c>
      <c r="B48" s="16">
        <v>23800</v>
      </c>
      <c r="C48" s="16">
        <v>0.70399999999999996</v>
      </c>
      <c r="D48" s="18">
        <f t="shared" si="38"/>
        <v>16755.2</v>
      </c>
      <c r="E48" s="18">
        <f t="shared" si="39"/>
        <v>7044.7999999999993</v>
      </c>
      <c r="F48" s="16">
        <v>1.4730000000000001</v>
      </c>
      <c r="G48" s="18">
        <f t="shared" si="40"/>
        <v>2262.1794976238971</v>
      </c>
      <c r="H48" s="18">
        <f t="shared" si="41"/>
        <v>4782.6205023761022</v>
      </c>
      <c r="I48" s="16"/>
      <c r="J48" s="16">
        <v>25450</v>
      </c>
      <c r="K48" s="16">
        <v>0.70399999999999996</v>
      </c>
      <c r="L48" s="18">
        <f t="shared" si="42"/>
        <v>17916.8</v>
      </c>
      <c r="M48" s="18">
        <f t="shared" si="43"/>
        <v>7533.2000000000007</v>
      </c>
      <c r="N48" s="16">
        <v>1.4730000000000001</v>
      </c>
      <c r="O48" s="18">
        <f>SUM(M48)-(P48)</f>
        <v>2419.0112695179914</v>
      </c>
      <c r="P48" s="18">
        <f>SUM(M48)/(N48)</f>
        <v>5114.1887304820093</v>
      </c>
      <c r="Q48" s="16"/>
      <c r="R48" s="16">
        <v>27100</v>
      </c>
      <c r="S48" s="16">
        <v>0.70399999999999996</v>
      </c>
      <c r="T48" s="18">
        <f>SUM(R48)*S48</f>
        <v>19078.399999999998</v>
      </c>
      <c r="U48" s="18">
        <f>SUM(R48)-(T48)</f>
        <v>8021.6000000000022</v>
      </c>
      <c r="V48" s="16">
        <v>1.4730000000000001</v>
      </c>
      <c r="W48" s="18">
        <f t="shared" si="44"/>
        <v>2575.8430414120849</v>
      </c>
      <c r="X48" s="18">
        <f t="shared" si="45"/>
        <v>5445.7569585879173</v>
      </c>
      <c r="AC48" s="37"/>
    </row>
    <row r="49" spans="1:32" x14ac:dyDescent="0.3">
      <c r="A49" s="16"/>
      <c r="B49" s="16"/>
      <c r="C49" s="16"/>
      <c r="D49" s="16"/>
      <c r="E49" s="16"/>
      <c r="F49" s="16"/>
      <c r="G49" s="16"/>
      <c r="H49" s="16"/>
      <c r="I49" s="16"/>
      <c r="J49" s="16"/>
      <c r="K49" s="16"/>
      <c r="L49" s="16"/>
      <c r="M49" s="16"/>
      <c r="N49" s="16"/>
      <c r="O49" s="16"/>
      <c r="P49" s="16"/>
      <c r="Q49" s="16"/>
      <c r="R49" s="16"/>
      <c r="S49" s="16"/>
      <c r="T49" s="16"/>
      <c r="U49" s="16"/>
      <c r="V49" s="16"/>
      <c r="W49" s="16"/>
      <c r="X49" s="16"/>
      <c r="Z49" s="16"/>
      <c r="AA49" s="16"/>
      <c r="AB49" s="16"/>
      <c r="AD49" s="16"/>
      <c r="AE49" s="16"/>
      <c r="AF49" s="16"/>
    </row>
    <row r="50" spans="1:32" x14ac:dyDescent="0.3">
      <c r="A50" s="43"/>
      <c r="B50" s="16"/>
      <c r="C50" s="16"/>
      <c r="D50" s="16"/>
      <c r="E50" s="16"/>
      <c r="F50" s="16"/>
      <c r="G50" s="16"/>
      <c r="H50" s="16"/>
      <c r="I50" s="16"/>
      <c r="J50" s="16"/>
      <c r="K50" s="16"/>
      <c r="L50" s="16"/>
      <c r="M50" s="16"/>
      <c r="N50" s="16"/>
      <c r="O50" s="16"/>
      <c r="P50" s="16"/>
      <c r="Q50" s="16"/>
      <c r="R50" s="16"/>
      <c r="S50" s="16"/>
      <c r="T50" s="16"/>
      <c r="U50" s="16"/>
      <c r="V50" s="16"/>
      <c r="W50" s="16"/>
      <c r="X50" s="16"/>
      <c r="Z50" s="16"/>
      <c r="AA50" s="16"/>
      <c r="AB50" s="16"/>
      <c r="AD50" s="16"/>
      <c r="AE50" s="16"/>
      <c r="AF50" s="16"/>
    </row>
  </sheetData>
  <pageMargins left="0.25" right="0.25" top="0.75" bottom="0.75" header="0.3" footer="0.3"/>
  <pageSetup paperSize="8" scale="98" orientation="landscape" r:id="rId1"/>
  <headerFooter>
    <oddHeader>&amp;CWorksheet 9. S1 DCBP</oddHeader>
    <oddFooter>&amp;CFilename : CCNSW Metropolitan Sydney Cemetery Capacity Report data supplement&amp;R&amp;P/&amp;N</oddFooter>
  </headerFooter>
  <ignoredErrors>
    <ignoredError sqref="G16:H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1. Metadata</vt:lpstr>
      <vt:lpstr>2. Scenarios</vt:lpstr>
      <vt:lpstr>3. Metro Sydney results</vt:lpstr>
      <vt:lpstr>4. Sydney region results</vt:lpstr>
      <vt:lpstr>5. H-CC-I region results</vt:lpstr>
      <vt:lpstr>6. Capacity 1Jan2015</vt:lpstr>
      <vt:lpstr>7. Projected deaths</vt:lpstr>
      <vt:lpstr>8. Scenario rates</vt:lpstr>
      <vt:lpstr>9. S1 DCBP</vt:lpstr>
      <vt:lpstr>10. S2 DCBP</vt:lpstr>
      <vt:lpstr>11. S3 DCBP</vt:lpstr>
      <vt:lpstr>12. S4 DCBP</vt:lpstr>
      <vt:lpstr>13. S5 DCBP</vt:lpstr>
      <vt:lpstr>14. S6 DCBP</vt:lpstr>
      <vt:lpstr>15. S7 DCBP</vt:lpstr>
      <vt:lpstr>16. S8 DCBP</vt:lpstr>
      <vt:lpstr>17. S1 PC</vt:lpstr>
      <vt:lpstr>18. S2 PC</vt:lpstr>
      <vt:lpstr>19. S3 PC</vt:lpstr>
      <vt:lpstr>20. S4 PC</vt:lpstr>
      <vt:lpstr>21. S5 PC</vt:lpstr>
      <vt:lpstr>22. S6 PC</vt:lpstr>
      <vt:lpstr>23. S7 PC</vt:lpstr>
      <vt:lpstr>24. S8 PC</vt:lpstr>
    </vt:vector>
  </TitlesOfParts>
  <Company>NSW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CCNSW Metropolitan Sydney Cemetery Capacity Report data supplement</dc:title>
  <dc:creator>NSW Government</dc:creator>
  <cp:keywords>cemetries, sydney, capacity, November 2017</cp:keywords>
  <cp:lastModifiedBy>Megan Van Der Hoeven</cp:lastModifiedBy>
  <cp:lastPrinted>2017-11-02T05:29:49Z</cp:lastPrinted>
  <dcterms:created xsi:type="dcterms:W3CDTF">2016-11-21T05:15:58Z</dcterms:created>
  <dcterms:modified xsi:type="dcterms:W3CDTF">2018-03-05T21:48:29Z</dcterms:modified>
</cp:coreProperties>
</file>